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5480" windowHeight="4470" activeTab="0"/>
  </bookViews>
  <sheets>
    <sheet name="Sheet1" sheetId="1" r:id="rId1"/>
    <sheet name="Sheet2" sheetId="2" r:id="rId2"/>
    <sheet name="Sheet3" sheetId="3" r:id="rId3"/>
  </sheets>
  <definedNames>
    <definedName name="ExternalData1" localSheetId="0">'Sheet1'!$A$1:$AG$81</definedName>
    <definedName name="_xlnm.Print_Area" localSheetId="0">'Sheet1'!$A$1:$AG$103</definedName>
  </definedNames>
  <calcPr fullCalcOnLoad="1"/>
</workbook>
</file>

<file path=xl/sharedStrings.xml><?xml version="1.0" encoding="utf-8"?>
<sst xmlns="http://schemas.openxmlformats.org/spreadsheetml/2006/main" count="284" uniqueCount="117">
  <si>
    <t>Alachua</t>
  </si>
  <si>
    <t xml:space="preserve">Baker               </t>
  </si>
  <si>
    <t xml:space="preserve">Bay                 </t>
  </si>
  <si>
    <t xml:space="preserve">Bradford            </t>
  </si>
  <si>
    <t xml:space="preserve">Brevard             </t>
  </si>
  <si>
    <t xml:space="preserve">Broward             </t>
  </si>
  <si>
    <t xml:space="preserve">Calhoun             </t>
  </si>
  <si>
    <t xml:space="preserve">Charlotte           </t>
  </si>
  <si>
    <t xml:space="preserve">Citrus              </t>
  </si>
  <si>
    <t xml:space="preserve">Clay                </t>
  </si>
  <si>
    <t xml:space="preserve">Collier             </t>
  </si>
  <si>
    <t xml:space="preserve">Columbia            </t>
  </si>
  <si>
    <t xml:space="preserve">Desoto              </t>
  </si>
  <si>
    <t xml:space="preserve">Dixie               </t>
  </si>
  <si>
    <t xml:space="preserve">Duval               </t>
  </si>
  <si>
    <t xml:space="preserve">Escambia            </t>
  </si>
  <si>
    <t xml:space="preserve">Flagler             </t>
  </si>
  <si>
    <t xml:space="preserve">Franklin            </t>
  </si>
  <si>
    <t xml:space="preserve">Gadsden             </t>
  </si>
  <si>
    <t xml:space="preserve">Gilchrist           </t>
  </si>
  <si>
    <t xml:space="preserve">Glades              </t>
  </si>
  <si>
    <t xml:space="preserve">Gulf                </t>
  </si>
  <si>
    <t xml:space="preserve">Hamilton            </t>
  </si>
  <si>
    <t xml:space="preserve">Hardee              </t>
  </si>
  <si>
    <t xml:space="preserve">Hendry              </t>
  </si>
  <si>
    <t xml:space="preserve">Hernando            </t>
  </si>
  <si>
    <t xml:space="preserve">Highlands           </t>
  </si>
  <si>
    <t xml:space="preserve">Hillsborough        </t>
  </si>
  <si>
    <t xml:space="preserve">Holmes              </t>
  </si>
  <si>
    <t xml:space="preserve">Indian River        </t>
  </si>
  <si>
    <t xml:space="preserve">Jackson             </t>
  </si>
  <si>
    <t xml:space="preserve">Jefferson           </t>
  </si>
  <si>
    <t xml:space="preserve">Lafayette           </t>
  </si>
  <si>
    <t xml:space="preserve">Lake                </t>
  </si>
  <si>
    <t xml:space="preserve">Lee                 </t>
  </si>
  <si>
    <t xml:space="preserve">Leon                </t>
  </si>
  <si>
    <t xml:space="preserve">Levy                </t>
  </si>
  <si>
    <t xml:space="preserve">Liberty             </t>
  </si>
  <si>
    <t xml:space="preserve">Madison             </t>
  </si>
  <si>
    <t xml:space="preserve">Manatee             </t>
  </si>
  <si>
    <t xml:space="preserve">Marion              </t>
  </si>
  <si>
    <t xml:space="preserve">Martin              </t>
  </si>
  <si>
    <t xml:space="preserve">Miami-Dade          </t>
  </si>
  <si>
    <t xml:space="preserve">Monroe              </t>
  </si>
  <si>
    <t xml:space="preserve">Nassau              </t>
  </si>
  <si>
    <t xml:space="preserve">Okaloosa            </t>
  </si>
  <si>
    <t xml:space="preserve">Okeechobee          </t>
  </si>
  <si>
    <t xml:space="preserve">Orange              </t>
  </si>
  <si>
    <t xml:space="preserve">Osceola             </t>
  </si>
  <si>
    <t xml:space="preserve">Palm Beach          </t>
  </si>
  <si>
    <t xml:space="preserve">Pasco               </t>
  </si>
  <si>
    <t xml:space="preserve">Pinellas            </t>
  </si>
  <si>
    <t xml:space="preserve">Polk                </t>
  </si>
  <si>
    <t xml:space="preserve">Putnam              </t>
  </si>
  <si>
    <t xml:space="preserve">Santa Rosa          </t>
  </si>
  <si>
    <t xml:space="preserve">Sarasota            </t>
  </si>
  <si>
    <t xml:space="preserve">Seminole            </t>
  </si>
  <si>
    <t xml:space="preserve">St. Johns           </t>
  </si>
  <si>
    <t xml:space="preserve">St. Lucie           </t>
  </si>
  <si>
    <t xml:space="preserve">Sumter              </t>
  </si>
  <si>
    <t xml:space="preserve">Suwannee            </t>
  </si>
  <si>
    <t xml:space="preserve">Taylor              </t>
  </si>
  <si>
    <t xml:space="preserve">Union               </t>
  </si>
  <si>
    <t xml:space="preserve">Volusia             </t>
  </si>
  <si>
    <t xml:space="preserve">Wakulla             </t>
  </si>
  <si>
    <t xml:space="preserve">Walton              </t>
  </si>
  <si>
    <t xml:space="preserve">Washington          </t>
  </si>
  <si>
    <t>Absentee</t>
  </si>
  <si>
    <t>Undervotes</t>
  </si>
  <si>
    <t>Overvotes</t>
  </si>
  <si>
    <t>Precinct</t>
  </si>
  <si>
    <t>Provisional</t>
  </si>
  <si>
    <t xml:space="preserve">Provisional </t>
  </si>
  <si>
    <t>True Undervote % on</t>
  </si>
  <si>
    <t>Absentees (Estimate)</t>
  </si>
  <si>
    <t>Mismarked Undervote %</t>
  </si>
  <si>
    <t>on Absentees (Estimate</t>
  </si>
  <si>
    <t>Diebold</t>
  </si>
  <si>
    <t>ES&amp;S</t>
  </si>
  <si>
    <t>ES&amp;S Optech</t>
  </si>
  <si>
    <t>Sequoia</t>
  </si>
  <si>
    <t>Sequoia Optech</t>
  </si>
  <si>
    <t xml:space="preserve">ES&amp;S 100 </t>
  </si>
  <si>
    <t>Total</t>
  </si>
  <si>
    <t>Name</t>
  </si>
  <si>
    <t xml:space="preserve">County </t>
  </si>
  <si>
    <t>System</t>
  </si>
  <si>
    <t>Voting</t>
  </si>
  <si>
    <t xml:space="preserve">Precinct </t>
  </si>
  <si>
    <t>Method</t>
  </si>
  <si>
    <t xml:space="preserve">Canvass </t>
  </si>
  <si>
    <t>Turnout</t>
  </si>
  <si>
    <t xml:space="preserve">Candidate </t>
  </si>
  <si>
    <t>Votes Recorded</t>
  </si>
  <si>
    <t xml:space="preserve">Total </t>
  </si>
  <si>
    <t>Ballots</t>
  </si>
  <si>
    <t>Early Vote</t>
  </si>
  <si>
    <t>UV %</t>
  </si>
  <si>
    <t>OV %</t>
  </si>
  <si>
    <t>True Turnout</t>
  </si>
  <si>
    <t>Ballots Counted</t>
  </si>
  <si>
    <t>Total All Systems</t>
  </si>
  <si>
    <t>Marksense</t>
  </si>
  <si>
    <t>Touchscreen</t>
  </si>
  <si>
    <t>Totals Diebold Marksense</t>
  </si>
  <si>
    <t>Totals ES&amp;S Marksense</t>
  </si>
  <si>
    <t>Totals Optech Marksense</t>
  </si>
  <si>
    <t>Totals ES&amp;S Touchscreen</t>
  </si>
  <si>
    <t>Totals Sequoia Touchscreen</t>
  </si>
  <si>
    <t>All Touchscreen Ballots - Precinct and Early</t>
  </si>
  <si>
    <t>All Marksense Ballots - Precinct, Absentee, Early, and Provisional</t>
  </si>
  <si>
    <t>No Valid Vote on Touchscreens (Unders)</t>
  </si>
  <si>
    <t>No Valid Vote on Marksense (Overs and Unders)</t>
  </si>
  <si>
    <t>Marksense Ballots - Precinct, Absentee, Early, and Provisional</t>
  </si>
  <si>
    <t xml:space="preserve">      Oval Targeted Marksense</t>
  </si>
  <si>
    <t xml:space="preserve">      Arrow Targeted Marksense</t>
  </si>
  <si>
    <t>No Valid Vote Overall (Overs and Unders)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</si>
</sst>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2" width="13.421875" style="0" customWidth="1"/>
    <col min="3" max="3" width="14.00390625" style="0" customWidth="1"/>
    <col min="4" max="4" width="15.140625" style="1" customWidth="1"/>
    <col min="5" max="5" width="15.57421875" style="1" customWidth="1"/>
    <col min="6" max="7" width="15.140625" style="1" customWidth="1"/>
    <col min="8" max="8" width="8.421875" style="0" customWidth="1"/>
    <col min="9" max="9" width="10.421875" style="1" customWidth="1"/>
    <col min="10" max="10" width="12.28125" style="0" customWidth="1"/>
    <col min="11" max="11" width="15.140625" style="1" customWidth="1"/>
    <col min="12" max="12" width="14.8515625" style="1" customWidth="1"/>
    <col min="13" max="13" width="10.28125" style="0" customWidth="1"/>
    <col min="14" max="14" width="10.57421875" style="1" customWidth="1"/>
    <col min="15" max="15" width="10.57421875" style="0" customWidth="1"/>
    <col min="16" max="16" width="10.57421875" style="1" customWidth="1"/>
    <col min="17" max="17" width="11.421875" style="1" customWidth="1"/>
    <col min="18" max="18" width="10.8515625" style="0" customWidth="1"/>
    <col min="19" max="19" width="11.28125" style="1" customWidth="1"/>
    <col min="20" max="20" width="11.28125" style="0" customWidth="1"/>
    <col min="21" max="21" width="11.28125" style="1" customWidth="1"/>
    <col min="22" max="22" width="11.421875" style="1" customWidth="1"/>
    <col min="23" max="23" width="11.421875" style="0" customWidth="1"/>
    <col min="24" max="24" width="11.8515625" style="1" customWidth="1"/>
    <col min="25" max="25" width="11.8515625" style="0" customWidth="1"/>
    <col min="26" max="26" width="11.8515625" style="1" customWidth="1"/>
    <col min="27" max="27" width="11.7109375" style="1" customWidth="1"/>
    <col min="28" max="28" width="11.7109375" style="0" customWidth="1"/>
    <col min="29" max="29" width="11.421875" style="1" customWidth="1"/>
    <col min="30" max="30" width="11.421875" style="0" customWidth="1"/>
    <col min="31" max="31" width="3.140625" style="0" customWidth="1"/>
    <col min="32" max="32" width="19.7109375" style="0" customWidth="1"/>
    <col min="33" max="33" width="22.57421875" style="0" bestFit="1" customWidth="1"/>
  </cols>
  <sheetData>
    <row r="1" spans="1:33" ht="12.75">
      <c r="A1" s="41" t="s">
        <v>85</v>
      </c>
      <c r="B1" s="42" t="s">
        <v>87</v>
      </c>
      <c r="C1" s="42" t="s">
        <v>88</v>
      </c>
      <c r="D1" s="43" t="s">
        <v>90</v>
      </c>
      <c r="E1" s="44" t="s">
        <v>99</v>
      </c>
      <c r="F1" s="44" t="s">
        <v>92</v>
      </c>
      <c r="G1" s="44" t="s">
        <v>83</v>
      </c>
      <c r="H1" s="45" t="s">
        <v>83</v>
      </c>
      <c r="I1" s="44" t="s">
        <v>94</v>
      </c>
      <c r="J1" s="45" t="s">
        <v>83</v>
      </c>
      <c r="K1" s="44" t="s">
        <v>67</v>
      </c>
      <c r="L1" s="44" t="s">
        <v>67</v>
      </c>
      <c r="M1" s="45" t="s">
        <v>67</v>
      </c>
      <c r="N1" s="44" t="s">
        <v>67</v>
      </c>
      <c r="O1" s="45" t="s">
        <v>67</v>
      </c>
      <c r="P1" s="44" t="s">
        <v>96</v>
      </c>
      <c r="Q1" s="44" t="s">
        <v>96</v>
      </c>
      <c r="R1" s="45" t="s">
        <v>96</v>
      </c>
      <c r="S1" s="44" t="s">
        <v>96</v>
      </c>
      <c r="T1" s="45" t="s">
        <v>96</v>
      </c>
      <c r="U1" s="44" t="s">
        <v>70</v>
      </c>
      <c r="V1" s="44" t="s">
        <v>70</v>
      </c>
      <c r="W1" s="45" t="s">
        <v>70</v>
      </c>
      <c r="X1" s="44" t="s">
        <v>70</v>
      </c>
      <c r="Y1" s="45" t="s">
        <v>70</v>
      </c>
      <c r="Z1" s="44" t="s">
        <v>71</v>
      </c>
      <c r="AA1" s="44" t="s">
        <v>71</v>
      </c>
      <c r="AB1" s="45" t="s">
        <v>71</v>
      </c>
      <c r="AC1" s="44" t="s">
        <v>72</v>
      </c>
      <c r="AD1" s="45" t="s">
        <v>71</v>
      </c>
      <c r="AE1" s="45"/>
      <c r="AF1" s="45" t="s">
        <v>73</v>
      </c>
      <c r="AG1" s="46" t="s">
        <v>75</v>
      </c>
    </row>
    <row r="2" spans="1:33" ht="13.5" thickBot="1">
      <c r="A2" s="47" t="s">
        <v>84</v>
      </c>
      <c r="B2" s="13" t="s">
        <v>86</v>
      </c>
      <c r="C2" s="13" t="s">
        <v>89</v>
      </c>
      <c r="D2" s="14" t="s">
        <v>91</v>
      </c>
      <c r="E2" s="15" t="s">
        <v>100</v>
      </c>
      <c r="F2" s="15" t="s">
        <v>93</v>
      </c>
      <c r="G2" s="15" t="s">
        <v>68</v>
      </c>
      <c r="H2" s="16" t="s">
        <v>97</v>
      </c>
      <c r="I2" s="15" t="s">
        <v>69</v>
      </c>
      <c r="J2" s="16" t="s">
        <v>98</v>
      </c>
      <c r="K2" s="15" t="s">
        <v>95</v>
      </c>
      <c r="L2" s="15" t="s">
        <v>68</v>
      </c>
      <c r="M2" s="16" t="s">
        <v>97</v>
      </c>
      <c r="N2" s="15" t="s">
        <v>69</v>
      </c>
      <c r="O2" s="16" t="s">
        <v>98</v>
      </c>
      <c r="P2" s="15" t="s">
        <v>95</v>
      </c>
      <c r="Q2" s="15" t="s">
        <v>68</v>
      </c>
      <c r="R2" s="16" t="s">
        <v>97</v>
      </c>
      <c r="S2" s="15" t="s">
        <v>69</v>
      </c>
      <c r="T2" s="16" t="s">
        <v>98</v>
      </c>
      <c r="U2" s="15" t="s">
        <v>95</v>
      </c>
      <c r="V2" s="15" t="s">
        <v>68</v>
      </c>
      <c r="W2" s="16" t="s">
        <v>97</v>
      </c>
      <c r="X2" s="15" t="s">
        <v>69</v>
      </c>
      <c r="Y2" s="16" t="s">
        <v>98</v>
      </c>
      <c r="Z2" s="15" t="s">
        <v>95</v>
      </c>
      <c r="AA2" s="15" t="s">
        <v>68</v>
      </c>
      <c r="AB2" s="16" t="s">
        <v>97</v>
      </c>
      <c r="AC2" s="15" t="s">
        <v>69</v>
      </c>
      <c r="AD2" s="16" t="s">
        <v>98</v>
      </c>
      <c r="AE2" s="16"/>
      <c r="AF2" s="16" t="s">
        <v>74</v>
      </c>
      <c r="AG2" s="48" t="s">
        <v>76</v>
      </c>
    </row>
    <row r="3" spans="1:33" ht="12.75">
      <c r="A3" s="5" t="s">
        <v>0</v>
      </c>
      <c r="B3" s="2" t="s">
        <v>77</v>
      </c>
      <c r="C3" s="3" t="s">
        <v>102</v>
      </c>
      <c r="D3" s="26">
        <v>111566</v>
      </c>
      <c r="E3" s="26">
        <v>111598</v>
      </c>
      <c r="F3" s="26">
        <v>111328</v>
      </c>
      <c r="G3" s="26">
        <f aca="true" t="shared" si="0" ref="G3:G32">L3+Q3+V3+AA3</f>
        <v>241</v>
      </c>
      <c r="H3" s="27">
        <f aca="true" t="shared" si="1" ref="H3:H32">G3/E3</f>
        <v>0.0021595369092636068</v>
      </c>
      <c r="I3" s="26">
        <f aca="true" t="shared" si="2" ref="I3:I32">N3+S3+X3+AC3</f>
        <v>29</v>
      </c>
      <c r="J3" s="27">
        <f aca="true" t="shared" si="3" ref="J3:J32">I3/E3</f>
        <v>0.0002598612878366996</v>
      </c>
      <c r="K3" s="28">
        <v>18691</v>
      </c>
      <c r="L3" s="26">
        <v>56</v>
      </c>
      <c r="M3" s="27">
        <f aca="true" t="shared" si="4" ref="M3:M32">L3/K3</f>
        <v>0.0029960943769728747</v>
      </c>
      <c r="N3" s="26">
        <v>22</v>
      </c>
      <c r="O3" s="27">
        <f aca="true" t="shared" si="5" ref="O3:O32">N3/K3</f>
        <v>0.001177037076667915</v>
      </c>
      <c r="P3" s="28">
        <v>16389</v>
      </c>
      <c r="Q3" s="26">
        <v>26</v>
      </c>
      <c r="R3" s="27">
        <f aca="true" t="shared" si="6" ref="R3:R32">Q3/P3</f>
        <v>0.0015864299225089998</v>
      </c>
      <c r="S3" s="26">
        <v>1</v>
      </c>
      <c r="T3" s="27">
        <f aca="true" t="shared" si="7" ref="T3:T32">S3/P3</f>
        <v>6.101653548111538E-05</v>
      </c>
      <c r="U3" s="26">
        <v>76381</v>
      </c>
      <c r="V3" s="26">
        <v>159</v>
      </c>
      <c r="W3" s="27">
        <f aca="true" t="shared" si="8" ref="W3:W32">V3/U3</f>
        <v>0.0020816695251436876</v>
      </c>
      <c r="X3" s="26">
        <v>6</v>
      </c>
      <c r="Y3" s="27">
        <f aca="true" t="shared" si="9" ref="Y3:Y32">X3/U3</f>
        <v>7.855356698655424E-05</v>
      </c>
      <c r="Z3" s="28">
        <v>137</v>
      </c>
      <c r="AA3" s="26">
        <v>0</v>
      </c>
      <c r="AB3" s="27">
        <f aca="true" t="shared" si="10" ref="AB3:AB32">IF(Z3=0,0,AA3/Z3)</f>
        <v>0</v>
      </c>
      <c r="AC3" s="26">
        <v>0</v>
      </c>
      <c r="AD3" s="27">
        <f aca="true" t="shared" si="11" ref="AD3:AD8">IF(Z3=0,0,AC3/Z3)</f>
        <v>0</v>
      </c>
      <c r="AE3" s="27"/>
      <c r="AF3" s="3">
        <v>95</v>
      </c>
      <c r="AG3" s="4">
        <v>5</v>
      </c>
    </row>
    <row r="4" spans="1:33" ht="12.75">
      <c r="A4" s="5" t="s">
        <v>4</v>
      </c>
      <c r="B4" s="5" t="s">
        <v>77</v>
      </c>
      <c r="C4" s="6" t="s">
        <v>102</v>
      </c>
      <c r="D4" s="17">
        <v>266160</v>
      </c>
      <c r="E4" s="17">
        <v>266160</v>
      </c>
      <c r="F4" s="17">
        <v>265462</v>
      </c>
      <c r="G4" s="17">
        <f t="shared" si="0"/>
        <v>584</v>
      </c>
      <c r="H4" s="18">
        <f t="shared" si="1"/>
        <v>0.0021941689209498045</v>
      </c>
      <c r="I4" s="17">
        <f t="shared" si="2"/>
        <v>114</v>
      </c>
      <c r="J4" s="18">
        <f t="shared" si="3"/>
        <v>0.00042831379621280434</v>
      </c>
      <c r="K4" s="19">
        <f>49895+175</f>
        <v>50070</v>
      </c>
      <c r="L4" s="17">
        <v>121</v>
      </c>
      <c r="M4" s="18">
        <f t="shared" si="4"/>
        <v>0.0024166167365688037</v>
      </c>
      <c r="N4" s="17">
        <v>58</v>
      </c>
      <c r="O4" s="18">
        <f t="shared" si="5"/>
        <v>0.00115837827042141</v>
      </c>
      <c r="P4" s="19">
        <v>30564</v>
      </c>
      <c r="Q4" s="17">
        <v>60</v>
      </c>
      <c r="R4" s="18">
        <f t="shared" si="6"/>
        <v>0.0019630938358853552</v>
      </c>
      <c r="S4" s="17">
        <v>8</v>
      </c>
      <c r="T4" s="18">
        <f t="shared" si="7"/>
        <v>0.00026174584478471405</v>
      </c>
      <c r="U4" s="17">
        <v>185325</v>
      </c>
      <c r="V4" s="17">
        <v>403</v>
      </c>
      <c r="W4" s="18">
        <f t="shared" si="8"/>
        <v>0.002174558208552543</v>
      </c>
      <c r="X4" s="17">
        <v>48</v>
      </c>
      <c r="Y4" s="18">
        <f t="shared" si="9"/>
        <v>0.00025900445163901255</v>
      </c>
      <c r="Z4" s="19">
        <v>201</v>
      </c>
      <c r="AA4" s="17">
        <v>0</v>
      </c>
      <c r="AB4" s="18">
        <f t="shared" si="10"/>
        <v>0</v>
      </c>
      <c r="AC4" s="17">
        <v>0</v>
      </c>
      <c r="AD4" s="18">
        <f t="shared" si="11"/>
        <v>0</v>
      </c>
      <c r="AE4" s="18"/>
      <c r="AF4" s="6">
        <v>99</v>
      </c>
      <c r="AG4" s="7">
        <v>1</v>
      </c>
    </row>
    <row r="5" spans="1:33" s="12" customFormat="1" ht="12.75">
      <c r="A5" s="29" t="s">
        <v>6</v>
      </c>
      <c r="B5" s="29" t="s">
        <v>77</v>
      </c>
      <c r="C5" s="20" t="s">
        <v>102</v>
      </c>
      <c r="D5" s="21">
        <v>6008</v>
      </c>
      <c r="E5" s="21">
        <v>6008</v>
      </c>
      <c r="F5" s="21">
        <v>5963</v>
      </c>
      <c r="G5" s="21">
        <f t="shared" si="0"/>
        <v>45</v>
      </c>
      <c r="H5" s="22">
        <f t="shared" si="1"/>
        <v>0.007490013315579228</v>
      </c>
      <c r="I5" s="21">
        <f t="shared" si="2"/>
        <v>0</v>
      </c>
      <c r="J5" s="22">
        <f t="shared" si="3"/>
        <v>0</v>
      </c>
      <c r="K5" s="40">
        <v>842</v>
      </c>
      <c r="L5" s="21">
        <v>8</v>
      </c>
      <c r="M5" s="22">
        <f t="shared" si="4"/>
        <v>0.009501187648456057</v>
      </c>
      <c r="N5" s="21">
        <v>0</v>
      </c>
      <c r="O5" s="22">
        <f t="shared" si="5"/>
        <v>0</v>
      </c>
      <c r="P5" s="40">
        <v>1447</v>
      </c>
      <c r="Q5" s="21">
        <v>9</v>
      </c>
      <c r="R5" s="22">
        <f t="shared" si="6"/>
        <v>0.006219765031098825</v>
      </c>
      <c r="S5" s="21">
        <v>0</v>
      </c>
      <c r="T5" s="22">
        <f t="shared" si="7"/>
        <v>0</v>
      </c>
      <c r="U5" s="21">
        <v>3718</v>
      </c>
      <c r="V5" s="21">
        <v>28</v>
      </c>
      <c r="W5" s="22">
        <f t="shared" si="8"/>
        <v>0.007530930607853685</v>
      </c>
      <c r="X5" s="21">
        <v>0</v>
      </c>
      <c r="Y5" s="22">
        <f t="shared" si="9"/>
        <v>0</v>
      </c>
      <c r="Z5" s="40">
        <v>1</v>
      </c>
      <c r="AA5" s="21">
        <v>0</v>
      </c>
      <c r="AB5" s="22">
        <f t="shared" si="10"/>
        <v>0</v>
      </c>
      <c r="AC5" s="21">
        <v>0</v>
      </c>
      <c r="AD5" s="22">
        <f t="shared" si="11"/>
        <v>0</v>
      </c>
      <c r="AE5" s="22"/>
      <c r="AF5" s="20">
        <v>100</v>
      </c>
      <c r="AG5" s="30">
        <v>0</v>
      </c>
    </row>
    <row r="6" spans="1:33" ht="12.75">
      <c r="A6" s="5" t="s">
        <v>8</v>
      </c>
      <c r="B6" s="5" t="s">
        <v>77</v>
      </c>
      <c r="C6" s="6" t="s">
        <v>102</v>
      </c>
      <c r="D6" s="17">
        <v>69701</v>
      </c>
      <c r="E6" s="17">
        <v>69701</v>
      </c>
      <c r="F6" s="17">
        <v>69467</v>
      </c>
      <c r="G6" s="17">
        <f t="shared" si="0"/>
        <v>214</v>
      </c>
      <c r="H6" s="18">
        <f t="shared" si="1"/>
        <v>0.0030702572416464614</v>
      </c>
      <c r="I6" s="17">
        <f t="shared" si="2"/>
        <v>20</v>
      </c>
      <c r="J6" s="18">
        <f t="shared" si="3"/>
        <v>0.0002869399291258375</v>
      </c>
      <c r="K6" s="19">
        <v>15400</v>
      </c>
      <c r="L6" s="17">
        <v>106</v>
      </c>
      <c r="M6" s="18">
        <f t="shared" si="4"/>
        <v>0.006883116883116883</v>
      </c>
      <c r="N6" s="17">
        <v>15</v>
      </c>
      <c r="O6" s="18">
        <f t="shared" si="5"/>
        <v>0.000974025974025974</v>
      </c>
      <c r="P6" s="19">
        <v>20117</v>
      </c>
      <c r="Q6" s="17">
        <v>0</v>
      </c>
      <c r="R6" s="18">
        <f t="shared" si="6"/>
        <v>0</v>
      </c>
      <c r="S6" s="17">
        <v>0</v>
      </c>
      <c r="T6" s="18">
        <f t="shared" si="7"/>
        <v>0</v>
      </c>
      <c r="U6" s="17">
        <v>34182</v>
      </c>
      <c r="V6" s="17">
        <v>108</v>
      </c>
      <c r="W6" s="18">
        <f t="shared" si="8"/>
        <v>0.00315955766192733</v>
      </c>
      <c r="X6" s="17">
        <v>5</v>
      </c>
      <c r="Y6" s="18">
        <f t="shared" si="9"/>
        <v>0.00014627581768182084</v>
      </c>
      <c r="Z6" s="19">
        <v>2</v>
      </c>
      <c r="AA6" s="17">
        <v>0</v>
      </c>
      <c r="AB6" s="18">
        <f t="shared" si="10"/>
        <v>0</v>
      </c>
      <c r="AC6" s="17">
        <v>0</v>
      </c>
      <c r="AD6" s="18">
        <f t="shared" si="11"/>
        <v>0</v>
      </c>
      <c r="AE6" s="18"/>
      <c r="AF6" s="6">
        <v>100</v>
      </c>
      <c r="AG6" s="7">
        <v>0</v>
      </c>
    </row>
    <row r="7" spans="1:33" ht="12.75">
      <c r="A7" s="5" t="s">
        <v>11</v>
      </c>
      <c r="B7" s="5" t="s">
        <v>77</v>
      </c>
      <c r="C7" s="6" t="s">
        <v>102</v>
      </c>
      <c r="D7" s="17">
        <v>25082</v>
      </c>
      <c r="E7" s="17">
        <v>25082</v>
      </c>
      <c r="F7" s="17">
        <v>24991</v>
      </c>
      <c r="G7" s="17">
        <f t="shared" si="0"/>
        <v>88</v>
      </c>
      <c r="H7" s="18">
        <f t="shared" si="1"/>
        <v>0.003508492145761901</v>
      </c>
      <c r="I7" s="17">
        <f t="shared" si="2"/>
        <v>3</v>
      </c>
      <c r="J7" s="18">
        <f t="shared" si="3"/>
        <v>0.00011960768678733753</v>
      </c>
      <c r="K7" s="19">
        <v>3238</v>
      </c>
      <c r="L7" s="17">
        <v>17</v>
      </c>
      <c r="M7" s="18">
        <f t="shared" si="4"/>
        <v>0.005250154416306362</v>
      </c>
      <c r="N7" s="17">
        <v>0</v>
      </c>
      <c r="O7" s="18">
        <f t="shared" si="5"/>
        <v>0</v>
      </c>
      <c r="P7" s="19">
        <v>7339</v>
      </c>
      <c r="Q7" s="17">
        <v>30</v>
      </c>
      <c r="R7" s="18">
        <f t="shared" si="6"/>
        <v>0.004087750374710451</v>
      </c>
      <c r="S7" s="17">
        <v>0</v>
      </c>
      <c r="T7" s="18">
        <f t="shared" si="7"/>
        <v>0</v>
      </c>
      <c r="U7" s="17">
        <v>14497</v>
      </c>
      <c r="V7" s="17">
        <v>41</v>
      </c>
      <c r="W7" s="18">
        <f t="shared" si="8"/>
        <v>0.002828171345795682</v>
      </c>
      <c r="X7" s="17">
        <v>3</v>
      </c>
      <c r="Y7" s="18">
        <f t="shared" si="9"/>
        <v>0.0002069393667655377</v>
      </c>
      <c r="Z7" s="19">
        <v>8</v>
      </c>
      <c r="AA7" s="17">
        <v>0</v>
      </c>
      <c r="AB7" s="18">
        <f t="shared" si="10"/>
        <v>0</v>
      </c>
      <c r="AC7" s="17">
        <v>0</v>
      </c>
      <c r="AD7" s="18">
        <f t="shared" si="11"/>
        <v>0</v>
      </c>
      <c r="AE7" s="18"/>
      <c r="AF7" s="6">
        <v>98</v>
      </c>
      <c r="AG7" s="7">
        <v>2</v>
      </c>
    </row>
    <row r="8" spans="1:33" ht="12.75">
      <c r="A8" s="5" t="s">
        <v>12</v>
      </c>
      <c r="B8" s="5" t="s">
        <v>77</v>
      </c>
      <c r="C8" s="6" t="s">
        <v>102</v>
      </c>
      <c r="D8" s="17">
        <v>9549</v>
      </c>
      <c r="E8" s="17">
        <v>9549</v>
      </c>
      <c r="F8" s="17">
        <v>9510</v>
      </c>
      <c r="G8" s="17">
        <f t="shared" si="0"/>
        <v>39</v>
      </c>
      <c r="H8" s="18">
        <f t="shared" si="1"/>
        <v>0.004084197298146403</v>
      </c>
      <c r="I8" s="17">
        <f t="shared" si="2"/>
        <v>0</v>
      </c>
      <c r="J8" s="18">
        <f t="shared" si="3"/>
        <v>0</v>
      </c>
      <c r="K8" s="19">
        <v>1830</v>
      </c>
      <c r="L8" s="17">
        <v>11</v>
      </c>
      <c r="M8" s="18">
        <f t="shared" si="4"/>
        <v>0.006010928961748634</v>
      </c>
      <c r="N8" s="17">
        <v>0</v>
      </c>
      <c r="O8" s="18">
        <f t="shared" si="5"/>
        <v>0</v>
      </c>
      <c r="P8" s="19">
        <v>2310</v>
      </c>
      <c r="Q8" s="17">
        <v>11</v>
      </c>
      <c r="R8" s="18">
        <f t="shared" si="6"/>
        <v>0.004761904761904762</v>
      </c>
      <c r="S8" s="17">
        <v>0</v>
      </c>
      <c r="T8" s="18">
        <f t="shared" si="7"/>
        <v>0</v>
      </c>
      <c r="U8" s="17">
        <v>5408</v>
      </c>
      <c r="V8" s="17">
        <v>17</v>
      </c>
      <c r="W8" s="18">
        <f t="shared" si="8"/>
        <v>0.003143491124260355</v>
      </c>
      <c r="X8" s="17">
        <v>0</v>
      </c>
      <c r="Y8" s="18">
        <f t="shared" si="9"/>
        <v>0</v>
      </c>
      <c r="Z8" s="19">
        <v>1</v>
      </c>
      <c r="AA8" s="17">
        <v>0</v>
      </c>
      <c r="AB8" s="18">
        <f t="shared" si="10"/>
        <v>0</v>
      </c>
      <c r="AC8" s="17">
        <v>0</v>
      </c>
      <c r="AD8" s="18">
        <f t="shared" si="11"/>
        <v>0</v>
      </c>
      <c r="AE8" s="18"/>
      <c r="AF8" s="6">
        <v>100</v>
      </c>
      <c r="AG8" s="7">
        <v>0</v>
      </c>
    </row>
    <row r="9" spans="1:33" ht="12.75">
      <c r="A9" s="5" t="s">
        <v>13</v>
      </c>
      <c r="B9" s="5" t="s">
        <v>77</v>
      </c>
      <c r="C9" s="6" t="s">
        <v>102</v>
      </c>
      <c r="D9" s="17">
        <v>6474</v>
      </c>
      <c r="E9" s="17">
        <v>6474</v>
      </c>
      <c r="F9" s="17">
        <v>6442</v>
      </c>
      <c r="G9" s="17">
        <f t="shared" si="0"/>
        <v>32</v>
      </c>
      <c r="H9" s="18">
        <f t="shared" si="1"/>
        <v>0.004942848316342292</v>
      </c>
      <c r="I9" s="17">
        <f t="shared" si="2"/>
        <v>0</v>
      </c>
      <c r="J9" s="18">
        <f t="shared" si="3"/>
        <v>0</v>
      </c>
      <c r="K9" s="19">
        <v>919</v>
      </c>
      <c r="L9" s="17">
        <v>12</v>
      </c>
      <c r="M9" s="18">
        <f t="shared" si="4"/>
        <v>0.013057671381936888</v>
      </c>
      <c r="N9" s="17">
        <v>0</v>
      </c>
      <c r="O9" s="18">
        <f t="shared" si="5"/>
        <v>0</v>
      </c>
      <c r="P9" s="19">
        <v>1091</v>
      </c>
      <c r="Q9" s="17">
        <v>3</v>
      </c>
      <c r="R9" s="18">
        <f t="shared" si="6"/>
        <v>0.002749770852428964</v>
      </c>
      <c r="S9" s="17">
        <v>0</v>
      </c>
      <c r="T9" s="18">
        <f t="shared" si="7"/>
        <v>0</v>
      </c>
      <c r="U9" s="17">
        <v>4464</v>
      </c>
      <c r="V9" s="17">
        <v>17</v>
      </c>
      <c r="W9" s="18">
        <f t="shared" si="8"/>
        <v>0.0038082437275985663</v>
      </c>
      <c r="X9" s="17">
        <v>0</v>
      </c>
      <c r="Y9" s="18">
        <f t="shared" si="9"/>
        <v>0</v>
      </c>
      <c r="Z9" s="19">
        <v>0</v>
      </c>
      <c r="AA9" s="17">
        <v>0</v>
      </c>
      <c r="AB9" s="18">
        <f t="shared" si="10"/>
        <v>0</v>
      </c>
      <c r="AC9" s="17">
        <v>0</v>
      </c>
      <c r="AD9" s="18">
        <f>IF(Z9=0,0,AC9/Z9)</f>
        <v>0</v>
      </c>
      <c r="AE9" s="18"/>
      <c r="AF9" s="6">
        <v>100</v>
      </c>
      <c r="AG9" s="7">
        <v>0</v>
      </c>
    </row>
    <row r="10" spans="1:33" ht="12.75">
      <c r="A10" s="5" t="s">
        <v>14</v>
      </c>
      <c r="B10" s="5" t="s">
        <v>77</v>
      </c>
      <c r="C10" s="6" t="s">
        <v>102</v>
      </c>
      <c r="D10" s="17">
        <v>382006</v>
      </c>
      <c r="E10" s="17">
        <v>382006</v>
      </c>
      <c r="F10" s="17">
        <v>381061</v>
      </c>
      <c r="G10" s="17">
        <f t="shared" si="0"/>
        <v>939</v>
      </c>
      <c r="H10" s="18">
        <f t="shared" si="1"/>
        <v>0.002458076574713486</v>
      </c>
      <c r="I10" s="17">
        <f t="shared" si="2"/>
        <v>6</v>
      </c>
      <c r="J10" s="18">
        <f t="shared" si="3"/>
        <v>1.5706559582833777E-05</v>
      </c>
      <c r="K10" s="19">
        <v>63352</v>
      </c>
      <c r="L10" s="17">
        <v>201</v>
      </c>
      <c r="M10" s="18">
        <f t="shared" si="4"/>
        <v>0.0031727490844803636</v>
      </c>
      <c r="N10" s="17">
        <v>0</v>
      </c>
      <c r="O10" s="18">
        <f t="shared" si="5"/>
        <v>0</v>
      </c>
      <c r="P10" s="19">
        <v>58693</v>
      </c>
      <c r="Q10" s="17">
        <v>113</v>
      </c>
      <c r="R10" s="18">
        <f t="shared" si="6"/>
        <v>0.0019252721789651235</v>
      </c>
      <c r="S10" s="17">
        <v>0</v>
      </c>
      <c r="T10" s="18">
        <f t="shared" si="7"/>
        <v>0</v>
      </c>
      <c r="U10" s="17">
        <v>258746</v>
      </c>
      <c r="V10" s="17">
        <v>625</v>
      </c>
      <c r="W10" s="18">
        <f t="shared" si="8"/>
        <v>0.0024154962782033346</v>
      </c>
      <c r="X10" s="17">
        <v>0</v>
      </c>
      <c r="Y10" s="18">
        <f t="shared" si="9"/>
        <v>0</v>
      </c>
      <c r="Z10" s="19">
        <v>1215</v>
      </c>
      <c r="AA10" s="17">
        <v>0</v>
      </c>
      <c r="AB10" s="18">
        <f t="shared" si="10"/>
        <v>0</v>
      </c>
      <c r="AC10" s="17">
        <v>6</v>
      </c>
      <c r="AD10" s="18">
        <f aca="true" t="shared" si="12" ref="AD10:AD73">IF(Z10=0,0,AC10/Z10)</f>
        <v>0.0049382716049382715</v>
      </c>
      <c r="AE10" s="18"/>
      <c r="AF10" s="6">
        <v>100</v>
      </c>
      <c r="AG10" s="7">
        <v>0</v>
      </c>
    </row>
    <row r="11" spans="1:33" ht="12.75">
      <c r="A11" s="5" t="s">
        <v>16</v>
      </c>
      <c r="B11" s="5" t="s">
        <v>77</v>
      </c>
      <c r="C11" s="6" t="s">
        <v>102</v>
      </c>
      <c r="D11" s="17">
        <v>38557</v>
      </c>
      <c r="E11" s="17">
        <v>38557</v>
      </c>
      <c r="F11" s="17">
        <v>38480</v>
      </c>
      <c r="G11" s="17">
        <f t="shared" si="0"/>
        <v>68</v>
      </c>
      <c r="H11" s="18">
        <f t="shared" si="1"/>
        <v>0.0017636226884871749</v>
      </c>
      <c r="I11" s="17">
        <f t="shared" si="2"/>
        <v>9</v>
      </c>
      <c r="J11" s="18">
        <f t="shared" si="3"/>
        <v>0.00023342064994683198</v>
      </c>
      <c r="K11" s="19">
        <v>5972</v>
      </c>
      <c r="L11" s="17">
        <v>11</v>
      </c>
      <c r="M11" s="18">
        <f t="shared" si="4"/>
        <v>0.001841929002009377</v>
      </c>
      <c r="N11" s="17">
        <v>6</v>
      </c>
      <c r="O11" s="18">
        <f t="shared" si="5"/>
        <v>0.0010046885465505692</v>
      </c>
      <c r="P11" s="19">
        <v>8873</v>
      </c>
      <c r="Q11" s="17">
        <v>17</v>
      </c>
      <c r="R11" s="18">
        <f t="shared" si="6"/>
        <v>0.001915924715428829</v>
      </c>
      <c r="S11" s="17">
        <v>1</v>
      </c>
      <c r="T11" s="18">
        <f t="shared" si="7"/>
        <v>0.00011270145384875464</v>
      </c>
      <c r="U11" s="17">
        <v>23694</v>
      </c>
      <c r="V11" s="17">
        <v>40</v>
      </c>
      <c r="W11" s="18">
        <f t="shared" si="8"/>
        <v>0.001688191103232886</v>
      </c>
      <c r="X11" s="17">
        <v>2</v>
      </c>
      <c r="Y11" s="18">
        <f t="shared" si="9"/>
        <v>8.44095551616443E-05</v>
      </c>
      <c r="Z11" s="19">
        <v>18</v>
      </c>
      <c r="AA11" s="17">
        <v>0</v>
      </c>
      <c r="AB11" s="18">
        <f t="shared" si="10"/>
        <v>0</v>
      </c>
      <c r="AC11" s="17">
        <v>0</v>
      </c>
      <c r="AD11" s="18">
        <f t="shared" si="12"/>
        <v>0</v>
      </c>
      <c r="AE11" s="18"/>
      <c r="AF11" s="6">
        <v>99</v>
      </c>
      <c r="AG11" s="7">
        <v>1</v>
      </c>
    </row>
    <row r="12" spans="1:33" ht="12.75">
      <c r="A12" s="5" t="s">
        <v>19</v>
      </c>
      <c r="B12" s="5" t="s">
        <v>77</v>
      </c>
      <c r="C12" s="6" t="s">
        <v>102</v>
      </c>
      <c r="D12" s="17">
        <v>7050</v>
      </c>
      <c r="E12" s="17">
        <v>7050</v>
      </c>
      <c r="F12" s="17">
        <v>7015</v>
      </c>
      <c r="G12" s="17">
        <f t="shared" si="0"/>
        <v>35</v>
      </c>
      <c r="H12" s="18">
        <f t="shared" si="1"/>
        <v>0.004964539007092199</v>
      </c>
      <c r="I12" s="17">
        <f t="shared" si="2"/>
        <v>0</v>
      </c>
      <c r="J12" s="18">
        <f t="shared" si="3"/>
        <v>0</v>
      </c>
      <c r="K12" s="19">
        <v>919</v>
      </c>
      <c r="L12" s="17">
        <v>4</v>
      </c>
      <c r="M12" s="18">
        <f t="shared" si="4"/>
        <v>0.004352557127312296</v>
      </c>
      <c r="N12" s="17">
        <v>0</v>
      </c>
      <c r="O12" s="18">
        <f t="shared" si="5"/>
        <v>0</v>
      </c>
      <c r="P12" s="19">
        <v>1616</v>
      </c>
      <c r="Q12" s="17">
        <v>11</v>
      </c>
      <c r="R12" s="18">
        <f t="shared" si="6"/>
        <v>0.006806930693069307</v>
      </c>
      <c r="S12" s="17">
        <v>0</v>
      </c>
      <c r="T12" s="18">
        <f t="shared" si="7"/>
        <v>0</v>
      </c>
      <c r="U12" s="17">
        <v>4514</v>
      </c>
      <c r="V12" s="17">
        <v>20</v>
      </c>
      <c r="W12" s="18">
        <f t="shared" si="8"/>
        <v>0.004430660168365086</v>
      </c>
      <c r="X12" s="17">
        <v>0</v>
      </c>
      <c r="Y12" s="18">
        <f t="shared" si="9"/>
        <v>0</v>
      </c>
      <c r="Z12" s="19">
        <v>1</v>
      </c>
      <c r="AA12" s="17">
        <v>0</v>
      </c>
      <c r="AB12" s="18">
        <f t="shared" si="10"/>
        <v>0</v>
      </c>
      <c r="AC12" s="17">
        <v>0</v>
      </c>
      <c r="AD12" s="18">
        <f t="shared" si="12"/>
        <v>0</v>
      </c>
      <c r="AE12" s="18"/>
      <c r="AF12" s="6">
        <v>100</v>
      </c>
      <c r="AG12" s="7">
        <v>0</v>
      </c>
    </row>
    <row r="13" spans="1:33" ht="12.75">
      <c r="A13" s="5" t="s">
        <v>20</v>
      </c>
      <c r="B13" s="5" t="s">
        <v>77</v>
      </c>
      <c r="C13" s="6" t="s">
        <v>102</v>
      </c>
      <c r="D13" s="17">
        <v>4204</v>
      </c>
      <c r="E13" s="17">
        <v>4204</v>
      </c>
      <c r="F13" s="17">
        <v>4188</v>
      </c>
      <c r="G13" s="17">
        <f t="shared" si="0"/>
        <v>16</v>
      </c>
      <c r="H13" s="18">
        <f t="shared" si="1"/>
        <v>0.003805899143672693</v>
      </c>
      <c r="I13" s="17">
        <f t="shared" si="2"/>
        <v>0</v>
      </c>
      <c r="J13" s="18">
        <f t="shared" si="3"/>
        <v>0</v>
      </c>
      <c r="K13" s="19">
        <v>746</v>
      </c>
      <c r="L13" s="17">
        <v>4</v>
      </c>
      <c r="M13" s="18">
        <f t="shared" si="4"/>
        <v>0.005361930294906166</v>
      </c>
      <c r="N13" s="17">
        <v>0</v>
      </c>
      <c r="O13" s="18">
        <f t="shared" si="5"/>
        <v>0</v>
      </c>
      <c r="P13" s="19">
        <v>345</v>
      </c>
      <c r="Q13" s="17">
        <v>3</v>
      </c>
      <c r="R13" s="18">
        <f t="shared" si="6"/>
        <v>0.008695652173913044</v>
      </c>
      <c r="S13" s="17">
        <v>0</v>
      </c>
      <c r="T13" s="18">
        <f t="shared" si="7"/>
        <v>0</v>
      </c>
      <c r="U13" s="17">
        <v>3101</v>
      </c>
      <c r="V13" s="17">
        <v>9</v>
      </c>
      <c r="W13" s="18">
        <f t="shared" si="8"/>
        <v>0.0029022895840051595</v>
      </c>
      <c r="X13" s="17">
        <v>0</v>
      </c>
      <c r="Y13" s="18">
        <f t="shared" si="9"/>
        <v>0</v>
      </c>
      <c r="Z13" s="19">
        <v>12</v>
      </c>
      <c r="AA13" s="17">
        <v>0</v>
      </c>
      <c r="AB13" s="18">
        <f t="shared" si="10"/>
        <v>0</v>
      </c>
      <c r="AC13" s="17">
        <v>0</v>
      </c>
      <c r="AD13" s="18">
        <f t="shared" si="12"/>
        <v>0</v>
      </c>
      <c r="AE13" s="18"/>
      <c r="AF13" s="6">
        <v>100</v>
      </c>
      <c r="AG13" s="7">
        <v>0</v>
      </c>
    </row>
    <row r="14" spans="1:33" ht="12.75">
      <c r="A14" s="5" t="s">
        <v>23</v>
      </c>
      <c r="B14" s="5" t="s">
        <v>77</v>
      </c>
      <c r="C14" s="6" t="s">
        <v>102</v>
      </c>
      <c r="D14" s="17">
        <v>7284</v>
      </c>
      <c r="E14" s="17">
        <v>7284</v>
      </c>
      <c r="F14" s="17">
        <v>7249</v>
      </c>
      <c r="G14" s="17">
        <f t="shared" si="0"/>
        <v>28</v>
      </c>
      <c r="H14" s="18">
        <f t="shared" si="1"/>
        <v>0.003844041735310269</v>
      </c>
      <c r="I14" s="17">
        <f t="shared" si="2"/>
        <v>7</v>
      </c>
      <c r="J14" s="18">
        <f t="shared" si="3"/>
        <v>0.0009610104338275673</v>
      </c>
      <c r="K14" s="19">
        <v>1052</v>
      </c>
      <c r="L14" s="17">
        <v>11</v>
      </c>
      <c r="M14" s="18">
        <f t="shared" si="4"/>
        <v>0.010456273764258554</v>
      </c>
      <c r="N14" s="17">
        <v>4</v>
      </c>
      <c r="O14" s="18">
        <f t="shared" si="5"/>
        <v>0.0038022813688212928</v>
      </c>
      <c r="P14" s="19">
        <v>2831</v>
      </c>
      <c r="Q14" s="17">
        <v>10</v>
      </c>
      <c r="R14" s="18">
        <f t="shared" si="6"/>
        <v>0.0035323207347227126</v>
      </c>
      <c r="S14" s="17">
        <v>0</v>
      </c>
      <c r="T14" s="18">
        <f t="shared" si="7"/>
        <v>0</v>
      </c>
      <c r="U14" s="17">
        <v>3395</v>
      </c>
      <c r="V14" s="17">
        <v>7</v>
      </c>
      <c r="W14" s="18">
        <f t="shared" si="8"/>
        <v>0.002061855670103093</v>
      </c>
      <c r="X14" s="17">
        <v>3</v>
      </c>
      <c r="Y14" s="18">
        <f t="shared" si="9"/>
        <v>0.0008836524300441826</v>
      </c>
      <c r="Z14" s="19">
        <v>6</v>
      </c>
      <c r="AA14" s="17">
        <v>0</v>
      </c>
      <c r="AB14" s="18">
        <f t="shared" si="10"/>
        <v>0</v>
      </c>
      <c r="AC14" s="17">
        <v>0</v>
      </c>
      <c r="AD14" s="18">
        <f t="shared" si="12"/>
        <v>0</v>
      </c>
      <c r="AE14" s="18"/>
      <c r="AF14" s="6">
        <v>100</v>
      </c>
      <c r="AG14" s="7">
        <v>0</v>
      </c>
    </row>
    <row r="15" spans="1:33" ht="12.75">
      <c r="A15" s="5" t="s">
        <v>25</v>
      </c>
      <c r="B15" s="5" t="s">
        <v>77</v>
      </c>
      <c r="C15" s="6" t="s">
        <v>102</v>
      </c>
      <c r="D15" s="17">
        <v>80764</v>
      </c>
      <c r="E15" s="17">
        <v>80764</v>
      </c>
      <c r="F15" s="17">
        <v>80532</v>
      </c>
      <c r="G15" s="17">
        <f t="shared" si="0"/>
        <v>198</v>
      </c>
      <c r="H15" s="18">
        <f t="shared" si="1"/>
        <v>0.002451587340894458</v>
      </c>
      <c r="I15" s="17">
        <f t="shared" si="2"/>
        <v>34</v>
      </c>
      <c r="J15" s="18">
        <f t="shared" si="3"/>
        <v>0.00042097964439601803</v>
      </c>
      <c r="K15" s="19">
        <v>15865</v>
      </c>
      <c r="L15" s="17">
        <v>34</v>
      </c>
      <c r="M15" s="18">
        <f t="shared" si="4"/>
        <v>0.0021430822565395523</v>
      </c>
      <c r="N15" s="17">
        <v>23</v>
      </c>
      <c r="O15" s="18">
        <f t="shared" si="5"/>
        <v>0.0014497321147179327</v>
      </c>
      <c r="P15" s="19">
        <v>13942</v>
      </c>
      <c r="Q15" s="17">
        <v>31</v>
      </c>
      <c r="R15" s="18">
        <f t="shared" si="6"/>
        <v>0.002223497346148329</v>
      </c>
      <c r="S15" s="17">
        <v>3</v>
      </c>
      <c r="T15" s="18">
        <f t="shared" si="7"/>
        <v>0.00021517716253048342</v>
      </c>
      <c r="U15" s="17">
        <v>50942</v>
      </c>
      <c r="V15" s="17">
        <v>133</v>
      </c>
      <c r="W15" s="18">
        <f t="shared" si="8"/>
        <v>0.0026108122963370106</v>
      </c>
      <c r="X15" s="17">
        <v>8</v>
      </c>
      <c r="Y15" s="18">
        <f t="shared" si="9"/>
        <v>0.00015704134113305327</v>
      </c>
      <c r="Z15" s="19">
        <v>15</v>
      </c>
      <c r="AA15" s="17">
        <v>0</v>
      </c>
      <c r="AB15" s="18">
        <f t="shared" si="10"/>
        <v>0</v>
      </c>
      <c r="AC15" s="17">
        <v>0</v>
      </c>
      <c r="AD15" s="18">
        <f t="shared" si="12"/>
        <v>0</v>
      </c>
      <c r="AE15" s="18"/>
      <c r="AF15" s="6">
        <v>100</v>
      </c>
      <c r="AG15" s="7">
        <v>0</v>
      </c>
    </row>
    <row r="16" spans="1:33" ht="12.75">
      <c r="A16" s="5" t="s">
        <v>31</v>
      </c>
      <c r="B16" s="5" t="s">
        <v>77</v>
      </c>
      <c r="C16" s="6" t="s">
        <v>102</v>
      </c>
      <c r="D16" s="17">
        <v>7502</v>
      </c>
      <c r="E16" s="17">
        <v>7502</v>
      </c>
      <c r="F16" s="17">
        <v>7478</v>
      </c>
      <c r="G16" s="17">
        <f t="shared" si="0"/>
        <v>24</v>
      </c>
      <c r="H16" s="18">
        <f t="shared" si="1"/>
        <v>0.003199146894161557</v>
      </c>
      <c r="I16" s="17">
        <f t="shared" si="2"/>
        <v>0</v>
      </c>
      <c r="J16" s="18">
        <f t="shared" si="3"/>
        <v>0</v>
      </c>
      <c r="K16" s="19">
        <v>1037</v>
      </c>
      <c r="L16" s="17">
        <v>6</v>
      </c>
      <c r="M16" s="18">
        <f t="shared" si="4"/>
        <v>0.0057859209257473485</v>
      </c>
      <c r="N16" s="17">
        <v>0</v>
      </c>
      <c r="O16" s="18">
        <f t="shared" si="5"/>
        <v>0</v>
      </c>
      <c r="P16" s="19">
        <v>2486</v>
      </c>
      <c r="Q16" s="17">
        <v>10</v>
      </c>
      <c r="R16" s="18">
        <f t="shared" si="6"/>
        <v>0.004022526146419952</v>
      </c>
      <c r="S16" s="17">
        <v>0</v>
      </c>
      <c r="T16" s="18">
        <f t="shared" si="7"/>
        <v>0</v>
      </c>
      <c r="U16" s="17">
        <v>3979</v>
      </c>
      <c r="V16" s="17">
        <v>8</v>
      </c>
      <c r="W16" s="18">
        <f t="shared" si="8"/>
        <v>0.0020105554159336515</v>
      </c>
      <c r="X16" s="17">
        <v>0</v>
      </c>
      <c r="Y16" s="18">
        <f t="shared" si="9"/>
        <v>0</v>
      </c>
      <c r="Z16" s="19">
        <v>0</v>
      </c>
      <c r="AA16" s="17">
        <v>0</v>
      </c>
      <c r="AB16" s="18">
        <f t="shared" si="10"/>
        <v>0</v>
      </c>
      <c r="AC16" s="17">
        <v>0</v>
      </c>
      <c r="AD16" s="18">
        <f t="shared" si="12"/>
        <v>0</v>
      </c>
      <c r="AE16" s="18"/>
      <c r="AF16" s="6">
        <v>100</v>
      </c>
      <c r="AG16" s="7">
        <v>0</v>
      </c>
    </row>
    <row r="17" spans="1:33" s="12" customFormat="1" ht="12.75">
      <c r="A17" s="29" t="s">
        <v>35</v>
      </c>
      <c r="B17" s="29" t="s">
        <v>77</v>
      </c>
      <c r="C17" s="20" t="s">
        <v>102</v>
      </c>
      <c r="D17" s="21">
        <v>136638</v>
      </c>
      <c r="E17" s="21">
        <v>136638</v>
      </c>
      <c r="F17" s="21">
        <v>136379</v>
      </c>
      <c r="G17" s="21">
        <f t="shared" si="0"/>
        <v>259</v>
      </c>
      <c r="H17" s="22">
        <f t="shared" si="1"/>
        <v>0.0018955195480027517</v>
      </c>
      <c r="I17" s="21">
        <f t="shared" si="2"/>
        <v>0</v>
      </c>
      <c r="J17" s="22">
        <f t="shared" si="3"/>
        <v>0</v>
      </c>
      <c r="K17" s="40">
        <v>22900</v>
      </c>
      <c r="L17" s="21">
        <v>93</v>
      </c>
      <c r="M17" s="22">
        <f t="shared" si="4"/>
        <v>0.004061135371179039</v>
      </c>
      <c r="N17" s="21">
        <v>0</v>
      </c>
      <c r="O17" s="22">
        <f t="shared" si="5"/>
        <v>0</v>
      </c>
      <c r="P17" s="40">
        <v>17974</v>
      </c>
      <c r="Q17" s="21">
        <v>17</v>
      </c>
      <c r="R17" s="22">
        <f t="shared" si="6"/>
        <v>0.0009458106153332591</v>
      </c>
      <c r="S17" s="21">
        <v>0</v>
      </c>
      <c r="T17" s="22">
        <f t="shared" si="7"/>
        <v>0</v>
      </c>
      <c r="U17" s="21">
        <v>95397</v>
      </c>
      <c r="V17" s="21">
        <v>149</v>
      </c>
      <c r="W17" s="22">
        <f t="shared" si="8"/>
        <v>0.001561893979894546</v>
      </c>
      <c r="X17" s="21">
        <v>0</v>
      </c>
      <c r="Y17" s="22">
        <f t="shared" si="9"/>
        <v>0</v>
      </c>
      <c r="Z17" s="40">
        <v>367</v>
      </c>
      <c r="AA17" s="21">
        <v>0</v>
      </c>
      <c r="AB17" s="22">
        <f t="shared" si="10"/>
        <v>0</v>
      </c>
      <c r="AC17" s="21">
        <v>0</v>
      </c>
      <c r="AD17" s="22">
        <f t="shared" si="12"/>
        <v>0</v>
      </c>
      <c r="AE17" s="22"/>
      <c r="AF17" s="20">
        <v>98</v>
      </c>
      <c r="AG17" s="30">
        <v>2</v>
      </c>
    </row>
    <row r="18" spans="1:33" ht="12.75">
      <c r="A18" s="5" t="s">
        <v>36</v>
      </c>
      <c r="B18" s="5" t="s">
        <v>77</v>
      </c>
      <c r="C18" s="6" t="s">
        <v>102</v>
      </c>
      <c r="D18" s="17">
        <v>16742</v>
      </c>
      <c r="E18" s="17">
        <v>16745</v>
      </c>
      <c r="F18" s="17">
        <v>16652</v>
      </c>
      <c r="G18" s="17">
        <f t="shared" si="0"/>
        <v>84</v>
      </c>
      <c r="H18" s="18">
        <f t="shared" si="1"/>
        <v>0.005016422812779934</v>
      </c>
      <c r="I18" s="17">
        <f t="shared" si="2"/>
        <v>9</v>
      </c>
      <c r="J18" s="18">
        <f t="shared" si="3"/>
        <v>0.0005374738727978501</v>
      </c>
      <c r="K18" s="19">
        <v>2917</v>
      </c>
      <c r="L18" s="17">
        <v>21</v>
      </c>
      <c r="M18" s="18">
        <f t="shared" si="4"/>
        <v>0.007199177236887213</v>
      </c>
      <c r="N18" s="17">
        <v>0</v>
      </c>
      <c r="O18" s="18">
        <f t="shared" si="5"/>
        <v>0</v>
      </c>
      <c r="P18" s="19">
        <v>2078</v>
      </c>
      <c r="Q18" s="17">
        <v>10</v>
      </c>
      <c r="R18" s="18">
        <f t="shared" si="6"/>
        <v>0.004812319538017324</v>
      </c>
      <c r="S18" s="17">
        <v>2</v>
      </c>
      <c r="T18" s="18">
        <f t="shared" si="7"/>
        <v>0.0009624639076034649</v>
      </c>
      <c r="U18" s="17">
        <v>11748</v>
      </c>
      <c r="V18" s="17">
        <v>53</v>
      </c>
      <c r="W18" s="18">
        <f t="shared" si="8"/>
        <v>0.004511406196799455</v>
      </c>
      <c r="X18" s="17">
        <v>7</v>
      </c>
      <c r="Y18" s="18">
        <f t="shared" si="9"/>
        <v>0.000595846101464079</v>
      </c>
      <c r="Z18" s="19">
        <v>2</v>
      </c>
      <c r="AA18" s="17">
        <v>0</v>
      </c>
      <c r="AB18" s="18">
        <f t="shared" si="10"/>
        <v>0</v>
      </c>
      <c r="AC18" s="17">
        <v>0</v>
      </c>
      <c r="AD18" s="18">
        <f>IF(Z18=0,0,AC18/Z18)</f>
        <v>0</v>
      </c>
      <c r="AE18" s="18"/>
      <c r="AF18" s="6">
        <v>100</v>
      </c>
      <c r="AG18" s="7">
        <v>0</v>
      </c>
    </row>
    <row r="19" spans="1:33" ht="12.75">
      <c r="A19" s="5" t="s">
        <v>38</v>
      </c>
      <c r="B19" s="5" t="s">
        <v>77</v>
      </c>
      <c r="C19" s="6" t="s">
        <v>102</v>
      </c>
      <c r="D19" s="17">
        <v>8345</v>
      </c>
      <c r="E19" s="17">
        <v>8345</v>
      </c>
      <c r="F19" s="17">
        <v>8310</v>
      </c>
      <c r="G19" s="17">
        <f t="shared" si="0"/>
        <v>34</v>
      </c>
      <c r="H19" s="18">
        <f t="shared" si="1"/>
        <v>0.004074295985620132</v>
      </c>
      <c r="I19" s="17">
        <f t="shared" si="2"/>
        <v>1</v>
      </c>
      <c r="J19" s="18">
        <f t="shared" si="3"/>
        <v>0.00011983223487118035</v>
      </c>
      <c r="K19" s="19">
        <v>993</v>
      </c>
      <c r="L19" s="17">
        <v>9</v>
      </c>
      <c r="M19" s="18">
        <f t="shared" si="4"/>
        <v>0.00906344410876133</v>
      </c>
      <c r="N19" s="17">
        <v>1</v>
      </c>
      <c r="O19" s="18">
        <f t="shared" si="5"/>
        <v>0.0010070493454179255</v>
      </c>
      <c r="P19" s="19">
        <v>2446</v>
      </c>
      <c r="Q19" s="17">
        <v>8</v>
      </c>
      <c r="R19" s="18">
        <f t="shared" si="6"/>
        <v>0.003270645952575634</v>
      </c>
      <c r="S19" s="17">
        <v>0</v>
      </c>
      <c r="T19" s="18">
        <f t="shared" si="7"/>
        <v>0</v>
      </c>
      <c r="U19" s="17">
        <v>4905</v>
      </c>
      <c r="V19" s="17">
        <v>17</v>
      </c>
      <c r="W19" s="18">
        <f t="shared" si="8"/>
        <v>0.0034658511722731908</v>
      </c>
      <c r="X19" s="17">
        <v>0</v>
      </c>
      <c r="Y19" s="18">
        <f t="shared" si="9"/>
        <v>0</v>
      </c>
      <c r="Z19" s="19">
        <v>1</v>
      </c>
      <c r="AA19" s="17">
        <v>0</v>
      </c>
      <c r="AB19" s="18">
        <f t="shared" si="10"/>
        <v>0</v>
      </c>
      <c r="AC19" s="17">
        <v>0</v>
      </c>
      <c r="AD19" s="18">
        <f t="shared" si="12"/>
        <v>0</v>
      </c>
      <c r="AE19" s="18"/>
      <c r="AF19" s="6">
        <v>100</v>
      </c>
      <c r="AG19" s="7">
        <v>0</v>
      </c>
    </row>
    <row r="20" spans="1:33" ht="12.75">
      <c r="A20" s="5" t="s">
        <v>39</v>
      </c>
      <c r="B20" s="5" t="s">
        <v>77</v>
      </c>
      <c r="C20" s="6" t="s">
        <v>102</v>
      </c>
      <c r="D20" s="17">
        <v>143983</v>
      </c>
      <c r="E20" s="17">
        <v>143983</v>
      </c>
      <c r="F20" s="17">
        <v>143621</v>
      </c>
      <c r="G20" s="17">
        <f t="shared" si="0"/>
        <v>296</v>
      </c>
      <c r="H20" s="18">
        <f t="shared" si="1"/>
        <v>0.002055798253960537</v>
      </c>
      <c r="I20" s="17">
        <f t="shared" si="2"/>
        <v>66</v>
      </c>
      <c r="J20" s="18">
        <f t="shared" si="3"/>
        <v>0.00045838744851822786</v>
      </c>
      <c r="K20" s="19">
        <v>26721</v>
      </c>
      <c r="L20" s="17">
        <v>70</v>
      </c>
      <c r="M20" s="18">
        <f t="shared" si="4"/>
        <v>0.002619662437783017</v>
      </c>
      <c r="N20" s="17">
        <v>29</v>
      </c>
      <c r="O20" s="18">
        <f t="shared" si="5"/>
        <v>0.0010852887242243927</v>
      </c>
      <c r="P20" s="19">
        <v>10274</v>
      </c>
      <c r="Q20" s="17">
        <v>7</v>
      </c>
      <c r="R20" s="18">
        <f t="shared" si="6"/>
        <v>0.0006813315164492894</v>
      </c>
      <c r="S20" s="17">
        <v>4</v>
      </c>
      <c r="T20" s="18">
        <f t="shared" si="7"/>
        <v>0.0003893322951138797</v>
      </c>
      <c r="U20" s="17">
        <v>106917</v>
      </c>
      <c r="V20" s="17">
        <v>219</v>
      </c>
      <c r="W20" s="18">
        <f t="shared" si="8"/>
        <v>0.0020483178540363087</v>
      </c>
      <c r="X20" s="17">
        <v>32</v>
      </c>
      <c r="Y20" s="18">
        <f t="shared" si="9"/>
        <v>0.0002992975859779081</v>
      </c>
      <c r="Z20" s="19">
        <v>71</v>
      </c>
      <c r="AA20" s="17">
        <v>0</v>
      </c>
      <c r="AB20" s="18">
        <f t="shared" si="10"/>
        <v>0</v>
      </c>
      <c r="AC20" s="17">
        <v>1</v>
      </c>
      <c r="AD20" s="18">
        <f t="shared" si="12"/>
        <v>0.014084507042253521</v>
      </c>
      <c r="AE20" s="18"/>
      <c r="AF20" s="6">
        <v>100</v>
      </c>
      <c r="AG20" s="7">
        <v>0</v>
      </c>
    </row>
    <row r="21" spans="1:33" ht="12.75">
      <c r="A21" s="5" t="s">
        <v>43</v>
      </c>
      <c r="B21" s="5" t="s">
        <v>77</v>
      </c>
      <c r="C21" s="6" t="s">
        <v>102</v>
      </c>
      <c r="D21" s="17">
        <v>39629</v>
      </c>
      <c r="E21" s="17">
        <v>39647</v>
      </c>
      <c r="F21" s="17">
        <v>39535</v>
      </c>
      <c r="G21" s="17">
        <f t="shared" si="0"/>
        <v>101</v>
      </c>
      <c r="H21" s="18">
        <f t="shared" si="1"/>
        <v>0.0025474815244533005</v>
      </c>
      <c r="I21" s="17">
        <f t="shared" si="2"/>
        <v>11</v>
      </c>
      <c r="J21" s="18">
        <f t="shared" si="3"/>
        <v>0.0002774484828612505</v>
      </c>
      <c r="K21" s="19">
        <v>11018</v>
      </c>
      <c r="L21" s="17">
        <v>31</v>
      </c>
      <c r="M21" s="18">
        <f t="shared" si="4"/>
        <v>0.002813577781811581</v>
      </c>
      <c r="N21" s="17">
        <v>6</v>
      </c>
      <c r="O21" s="18">
        <f t="shared" si="5"/>
        <v>0.0005445634416409512</v>
      </c>
      <c r="P21" s="19">
        <v>8917</v>
      </c>
      <c r="Q21" s="17">
        <v>18</v>
      </c>
      <c r="R21" s="18">
        <f t="shared" si="6"/>
        <v>0.0020186161264999438</v>
      </c>
      <c r="S21" s="17">
        <v>3</v>
      </c>
      <c r="T21" s="18">
        <f t="shared" si="7"/>
        <v>0.000336436021083324</v>
      </c>
      <c r="U21" s="17">
        <v>19703</v>
      </c>
      <c r="V21" s="17">
        <v>52</v>
      </c>
      <c r="W21" s="18">
        <f t="shared" si="8"/>
        <v>0.0026391920012180884</v>
      </c>
      <c r="X21" s="17">
        <v>2</v>
      </c>
      <c r="Y21" s="18">
        <f t="shared" si="9"/>
        <v>0.00010150738466223418</v>
      </c>
      <c r="Z21" s="19">
        <v>9</v>
      </c>
      <c r="AA21" s="17">
        <v>0</v>
      </c>
      <c r="AB21" s="18">
        <f t="shared" si="10"/>
        <v>0</v>
      </c>
      <c r="AC21" s="17">
        <v>0</v>
      </c>
      <c r="AD21" s="18">
        <f t="shared" si="12"/>
        <v>0</v>
      </c>
      <c r="AE21" s="18"/>
      <c r="AF21" s="6">
        <v>100</v>
      </c>
      <c r="AG21" s="7">
        <v>0</v>
      </c>
    </row>
    <row r="22" spans="1:33" ht="12.75">
      <c r="A22" s="5" t="s">
        <v>45</v>
      </c>
      <c r="B22" s="5" t="s">
        <v>77</v>
      </c>
      <c r="C22" s="6" t="s">
        <v>102</v>
      </c>
      <c r="D22" s="17">
        <v>89957</v>
      </c>
      <c r="E22" s="17">
        <v>89957</v>
      </c>
      <c r="F22" s="17">
        <v>89756</v>
      </c>
      <c r="G22" s="17">
        <f t="shared" si="0"/>
        <v>189</v>
      </c>
      <c r="H22" s="18">
        <f t="shared" si="1"/>
        <v>0.0021010038129328458</v>
      </c>
      <c r="I22" s="17">
        <f t="shared" si="2"/>
        <v>12</v>
      </c>
      <c r="J22" s="18">
        <f t="shared" si="3"/>
        <v>0.00013339706748779972</v>
      </c>
      <c r="K22" s="19">
        <v>19928</v>
      </c>
      <c r="L22" s="17">
        <v>31</v>
      </c>
      <c r="M22" s="18">
        <f t="shared" si="4"/>
        <v>0.001555600160578081</v>
      </c>
      <c r="N22" s="17">
        <v>9</v>
      </c>
      <c r="O22" s="18">
        <f t="shared" si="5"/>
        <v>0.0004516258530710558</v>
      </c>
      <c r="P22" s="19">
        <v>10383</v>
      </c>
      <c r="Q22" s="17">
        <v>17</v>
      </c>
      <c r="R22" s="18">
        <f t="shared" si="6"/>
        <v>0.0016372917268612155</v>
      </c>
      <c r="S22" s="17">
        <v>0</v>
      </c>
      <c r="T22" s="18">
        <f t="shared" si="7"/>
        <v>0</v>
      </c>
      <c r="U22" s="17">
        <v>59566</v>
      </c>
      <c r="V22" s="17">
        <v>141</v>
      </c>
      <c r="W22" s="18">
        <f t="shared" si="8"/>
        <v>0.002367122183796125</v>
      </c>
      <c r="X22" s="17">
        <v>3</v>
      </c>
      <c r="Y22" s="18">
        <f t="shared" si="9"/>
        <v>5.036430178289628E-05</v>
      </c>
      <c r="Z22" s="19">
        <v>80</v>
      </c>
      <c r="AA22" s="17">
        <v>0</v>
      </c>
      <c r="AB22" s="18">
        <f t="shared" si="10"/>
        <v>0</v>
      </c>
      <c r="AC22" s="17">
        <v>0</v>
      </c>
      <c r="AD22" s="18">
        <f t="shared" si="12"/>
        <v>0</v>
      </c>
      <c r="AE22" s="18"/>
      <c r="AF22" s="6">
        <v>100</v>
      </c>
      <c r="AG22" s="7">
        <v>0</v>
      </c>
    </row>
    <row r="23" spans="1:33" ht="12.75">
      <c r="A23" s="5" t="s">
        <v>46</v>
      </c>
      <c r="B23" s="5" t="s">
        <v>77</v>
      </c>
      <c r="C23" s="6" t="s">
        <v>102</v>
      </c>
      <c r="D23" s="17">
        <v>12249</v>
      </c>
      <c r="E23" s="17">
        <v>12249</v>
      </c>
      <c r="F23" s="17">
        <v>12190</v>
      </c>
      <c r="G23" s="17">
        <f t="shared" si="0"/>
        <v>55</v>
      </c>
      <c r="H23" s="18">
        <f t="shared" si="1"/>
        <v>0.004490162462241816</v>
      </c>
      <c r="I23" s="17">
        <f t="shared" si="2"/>
        <v>4</v>
      </c>
      <c r="J23" s="18">
        <f t="shared" si="3"/>
        <v>0.000326557269981223</v>
      </c>
      <c r="K23" s="19">
        <v>2173</v>
      </c>
      <c r="L23" s="17">
        <v>10</v>
      </c>
      <c r="M23" s="18">
        <f t="shared" si="4"/>
        <v>0.004601932811780948</v>
      </c>
      <c r="N23" s="17">
        <v>3</v>
      </c>
      <c r="O23" s="18">
        <f t="shared" si="5"/>
        <v>0.0013805798435342844</v>
      </c>
      <c r="P23" s="19">
        <v>3507</v>
      </c>
      <c r="Q23" s="17">
        <v>17</v>
      </c>
      <c r="R23" s="18">
        <f t="shared" si="6"/>
        <v>0.004847447961220416</v>
      </c>
      <c r="S23" s="17">
        <v>0</v>
      </c>
      <c r="T23" s="18">
        <f t="shared" si="7"/>
        <v>0</v>
      </c>
      <c r="U23" s="17">
        <v>6565</v>
      </c>
      <c r="V23" s="17">
        <v>28</v>
      </c>
      <c r="W23" s="18">
        <f t="shared" si="8"/>
        <v>0.004265041888804265</v>
      </c>
      <c r="X23" s="17">
        <v>1</v>
      </c>
      <c r="Y23" s="18">
        <f t="shared" si="9"/>
        <v>0.0001523229246001523</v>
      </c>
      <c r="Z23" s="19">
        <v>4</v>
      </c>
      <c r="AA23" s="17">
        <v>0</v>
      </c>
      <c r="AB23" s="18">
        <f t="shared" si="10"/>
        <v>0</v>
      </c>
      <c r="AC23" s="17">
        <v>0</v>
      </c>
      <c r="AD23" s="18">
        <f t="shared" si="12"/>
        <v>0</v>
      </c>
      <c r="AE23" s="18"/>
      <c r="AF23" s="6">
        <v>0</v>
      </c>
      <c r="AG23" s="7">
        <v>0</v>
      </c>
    </row>
    <row r="24" spans="1:33" ht="12.75">
      <c r="A24" s="5" t="s">
        <v>48</v>
      </c>
      <c r="B24" s="5" t="s">
        <v>77</v>
      </c>
      <c r="C24" s="6" t="s">
        <v>102</v>
      </c>
      <c r="D24" s="17">
        <v>82204</v>
      </c>
      <c r="E24" s="17">
        <v>82431</v>
      </c>
      <c r="F24" s="17">
        <v>82204</v>
      </c>
      <c r="G24" s="17">
        <f t="shared" si="0"/>
        <v>204</v>
      </c>
      <c r="H24" s="18">
        <f t="shared" si="1"/>
        <v>0.0024747971030316266</v>
      </c>
      <c r="I24" s="17">
        <f t="shared" si="2"/>
        <v>23</v>
      </c>
      <c r="J24" s="18">
        <f t="shared" si="3"/>
        <v>0.0002790212420084677</v>
      </c>
      <c r="K24" s="19">
        <f>10401+13+37</f>
        <v>10451</v>
      </c>
      <c r="L24" s="17">
        <v>37</v>
      </c>
      <c r="M24" s="18">
        <f t="shared" si="4"/>
        <v>0.0035403310687972442</v>
      </c>
      <c r="N24" s="17">
        <v>13</v>
      </c>
      <c r="O24" s="18">
        <f t="shared" si="5"/>
        <v>0.0012439001052530858</v>
      </c>
      <c r="P24" s="19">
        <f>19120+1+40</f>
        <v>19161</v>
      </c>
      <c r="Q24" s="17">
        <v>40</v>
      </c>
      <c r="R24" s="18">
        <f t="shared" si="6"/>
        <v>0.002087573717446897</v>
      </c>
      <c r="S24" s="17">
        <v>1</v>
      </c>
      <c r="T24" s="18">
        <f t="shared" si="7"/>
        <v>5.218934293617243E-05</v>
      </c>
      <c r="U24" s="17">
        <v>52660</v>
      </c>
      <c r="V24" s="17">
        <v>127</v>
      </c>
      <c r="W24" s="18">
        <f t="shared" si="8"/>
        <v>0.0024116976832510443</v>
      </c>
      <c r="X24" s="17">
        <v>8</v>
      </c>
      <c r="Y24" s="18">
        <f t="shared" si="9"/>
        <v>0.0001519179642992784</v>
      </c>
      <c r="Z24" s="19">
        <f>158+1+0</f>
        <v>159</v>
      </c>
      <c r="AA24" s="17">
        <v>0</v>
      </c>
      <c r="AB24" s="18">
        <f t="shared" si="10"/>
        <v>0</v>
      </c>
      <c r="AC24" s="17">
        <v>1</v>
      </c>
      <c r="AD24" s="18">
        <f t="shared" si="12"/>
        <v>0.006289308176100629</v>
      </c>
      <c r="AE24" s="18"/>
      <c r="AF24" s="6">
        <v>100</v>
      </c>
      <c r="AG24" s="7">
        <v>0</v>
      </c>
    </row>
    <row r="25" spans="1:33" ht="12.75">
      <c r="A25" s="5" t="s">
        <v>52</v>
      </c>
      <c r="B25" s="5" t="s">
        <v>77</v>
      </c>
      <c r="C25" s="6" t="s">
        <v>102</v>
      </c>
      <c r="D25" s="17">
        <v>211399</v>
      </c>
      <c r="E25" s="17">
        <v>211399</v>
      </c>
      <c r="F25" s="17">
        <v>210830</v>
      </c>
      <c r="G25" s="17">
        <f t="shared" si="0"/>
        <v>397</v>
      </c>
      <c r="H25" s="18">
        <f t="shared" si="1"/>
        <v>0.0018779653640745699</v>
      </c>
      <c r="I25" s="17">
        <f t="shared" si="2"/>
        <v>172</v>
      </c>
      <c r="J25" s="18">
        <f t="shared" si="3"/>
        <v>0.0008136273113874711</v>
      </c>
      <c r="K25" s="19">
        <v>57148</v>
      </c>
      <c r="L25" s="17">
        <v>137</v>
      </c>
      <c r="M25" s="18">
        <f t="shared" si="4"/>
        <v>0.0023972842444180023</v>
      </c>
      <c r="N25" s="17">
        <v>123</v>
      </c>
      <c r="O25" s="18">
        <f t="shared" si="5"/>
        <v>0.002152306292433681</v>
      </c>
      <c r="P25" s="19">
        <v>6023</v>
      </c>
      <c r="Q25" s="17">
        <v>6</v>
      </c>
      <c r="R25" s="18">
        <f t="shared" si="6"/>
        <v>0.0009961813049975095</v>
      </c>
      <c r="S25" s="17">
        <v>0</v>
      </c>
      <c r="T25" s="18">
        <f t="shared" si="7"/>
        <v>0</v>
      </c>
      <c r="U25" s="17">
        <v>148150</v>
      </c>
      <c r="V25" s="17">
        <v>254</v>
      </c>
      <c r="W25" s="18">
        <f t="shared" si="8"/>
        <v>0.0017144785690178872</v>
      </c>
      <c r="X25" s="17">
        <v>48</v>
      </c>
      <c r="Y25" s="18">
        <f t="shared" si="9"/>
        <v>0.00032399595005062437</v>
      </c>
      <c r="Z25" s="19">
        <v>78</v>
      </c>
      <c r="AA25" s="17">
        <v>0</v>
      </c>
      <c r="AB25" s="18">
        <f t="shared" si="10"/>
        <v>0</v>
      </c>
      <c r="AC25" s="17">
        <v>1</v>
      </c>
      <c r="AD25" s="18">
        <f t="shared" si="12"/>
        <v>0.01282051282051282</v>
      </c>
      <c r="AE25" s="18"/>
      <c r="AF25" s="6">
        <v>99</v>
      </c>
      <c r="AG25" s="7">
        <v>1</v>
      </c>
    </row>
    <row r="26" spans="1:33" ht="12.75">
      <c r="A26" s="5" t="s">
        <v>53</v>
      </c>
      <c r="B26" s="5" t="s">
        <v>77</v>
      </c>
      <c r="C26" s="6" t="s">
        <v>102</v>
      </c>
      <c r="D26" s="17">
        <v>31072</v>
      </c>
      <c r="E26" s="17">
        <v>31072</v>
      </c>
      <c r="F26" s="17">
        <v>30973</v>
      </c>
      <c r="G26" s="17">
        <f t="shared" si="0"/>
        <v>93</v>
      </c>
      <c r="H26" s="18">
        <f t="shared" si="1"/>
        <v>0.002993048403707518</v>
      </c>
      <c r="I26" s="17">
        <f t="shared" si="2"/>
        <v>6</v>
      </c>
      <c r="J26" s="18">
        <f t="shared" si="3"/>
        <v>0.00019309989701338825</v>
      </c>
      <c r="K26" s="19">
        <v>4513</v>
      </c>
      <c r="L26" s="17">
        <v>22</v>
      </c>
      <c r="M26" s="18">
        <f t="shared" si="4"/>
        <v>0.004874806115665854</v>
      </c>
      <c r="N26" s="17">
        <v>0</v>
      </c>
      <c r="O26" s="18">
        <f t="shared" si="5"/>
        <v>0</v>
      </c>
      <c r="P26" s="19">
        <v>3775</v>
      </c>
      <c r="Q26" s="17">
        <v>7</v>
      </c>
      <c r="R26" s="18">
        <f t="shared" si="6"/>
        <v>0.0018543046357615894</v>
      </c>
      <c r="S26" s="17">
        <v>0</v>
      </c>
      <c r="T26" s="18">
        <f t="shared" si="7"/>
        <v>0</v>
      </c>
      <c r="U26" s="17">
        <v>22780</v>
      </c>
      <c r="V26" s="17">
        <v>64</v>
      </c>
      <c r="W26" s="18">
        <f t="shared" si="8"/>
        <v>0.0028094820017559264</v>
      </c>
      <c r="X26" s="17">
        <v>6</v>
      </c>
      <c r="Y26" s="18">
        <f t="shared" si="9"/>
        <v>0.0002633889376646181</v>
      </c>
      <c r="Z26" s="19">
        <v>4</v>
      </c>
      <c r="AA26" s="17">
        <v>0</v>
      </c>
      <c r="AB26" s="18">
        <f t="shared" si="10"/>
        <v>0</v>
      </c>
      <c r="AC26" s="17">
        <v>0</v>
      </c>
      <c r="AD26" s="18">
        <f t="shared" si="12"/>
        <v>0</v>
      </c>
      <c r="AE26" s="18"/>
      <c r="AF26" s="6">
        <v>90</v>
      </c>
      <c r="AG26" s="7">
        <v>10</v>
      </c>
    </row>
    <row r="27" spans="1:33" ht="12.75">
      <c r="A27" s="5" t="s">
        <v>56</v>
      </c>
      <c r="B27" s="5" t="s">
        <v>77</v>
      </c>
      <c r="C27" s="6" t="s">
        <v>102</v>
      </c>
      <c r="D27" s="17">
        <v>186617</v>
      </c>
      <c r="E27" s="17">
        <v>186617</v>
      </c>
      <c r="F27" s="17">
        <v>186195</v>
      </c>
      <c r="G27" s="17">
        <f t="shared" si="0"/>
        <v>414</v>
      </c>
      <c r="H27" s="18">
        <f t="shared" si="1"/>
        <v>0.0022184474083282875</v>
      </c>
      <c r="I27" s="17">
        <f t="shared" si="2"/>
        <v>8</v>
      </c>
      <c r="J27" s="18">
        <f t="shared" si="3"/>
        <v>4.286854895320362E-05</v>
      </c>
      <c r="K27" s="19">
        <v>30428</v>
      </c>
      <c r="L27" s="17">
        <v>79</v>
      </c>
      <c r="M27" s="18">
        <f t="shared" si="4"/>
        <v>0.0025962928881293544</v>
      </c>
      <c r="N27" s="17">
        <v>0</v>
      </c>
      <c r="O27" s="18">
        <f t="shared" si="5"/>
        <v>0</v>
      </c>
      <c r="P27" s="19">
        <v>20671</v>
      </c>
      <c r="Q27" s="17">
        <v>18</v>
      </c>
      <c r="R27" s="18">
        <f t="shared" si="6"/>
        <v>0.0008707851579507523</v>
      </c>
      <c r="S27" s="17">
        <v>5</v>
      </c>
      <c r="T27" s="18">
        <f t="shared" si="7"/>
        <v>0.0002418847660974312</v>
      </c>
      <c r="U27" s="17">
        <v>135161</v>
      </c>
      <c r="V27" s="17">
        <v>313</v>
      </c>
      <c r="W27" s="18">
        <f t="shared" si="8"/>
        <v>0.0023157567641553405</v>
      </c>
      <c r="X27" s="17">
        <v>3</v>
      </c>
      <c r="Y27" s="18">
        <f t="shared" si="9"/>
        <v>2.2195751733118283E-05</v>
      </c>
      <c r="Z27" s="19">
        <v>357</v>
      </c>
      <c r="AA27" s="17">
        <v>4</v>
      </c>
      <c r="AB27" s="18">
        <f t="shared" si="10"/>
        <v>0.011204481792717087</v>
      </c>
      <c r="AC27" s="17">
        <v>0</v>
      </c>
      <c r="AD27" s="18">
        <f t="shared" si="12"/>
        <v>0</v>
      </c>
      <c r="AE27" s="18"/>
      <c r="AF27" s="6">
        <v>95</v>
      </c>
      <c r="AG27" s="7">
        <v>5</v>
      </c>
    </row>
    <row r="28" spans="1:33" ht="12.75">
      <c r="A28" s="5" t="s">
        <v>58</v>
      </c>
      <c r="B28" s="5" t="s">
        <v>77</v>
      </c>
      <c r="C28" s="6" t="s">
        <v>102</v>
      </c>
      <c r="D28" s="17">
        <v>100374</v>
      </c>
      <c r="E28" s="17">
        <v>100410</v>
      </c>
      <c r="F28" s="17">
        <v>100063</v>
      </c>
      <c r="G28" s="17">
        <f t="shared" si="0"/>
        <v>246</v>
      </c>
      <c r="H28" s="18">
        <f t="shared" si="1"/>
        <v>0.0024499551837466388</v>
      </c>
      <c r="I28" s="17">
        <f t="shared" si="2"/>
        <v>101</v>
      </c>
      <c r="J28" s="18">
        <f t="shared" si="3"/>
        <v>0.0010058759087740266</v>
      </c>
      <c r="K28" s="19">
        <v>18616</v>
      </c>
      <c r="L28" s="17">
        <v>53</v>
      </c>
      <c r="M28" s="18">
        <f t="shared" si="4"/>
        <v>0.002847013321873657</v>
      </c>
      <c r="N28" s="17">
        <v>87</v>
      </c>
      <c r="O28" s="18">
        <f t="shared" si="5"/>
        <v>0.0046733992264718525</v>
      </c>
      <c r="P28" s="19">
        <v>22882</v>
      </c>
      <c r="Q28" s="17">
        <v>32</v>
      </c>
      <c r="R28" s="18">
        <f t="shared" si="6"/>
        <v>0.001398479153920112</v>
      </c>
      <c r="S28" s="17">
        <v>2</v>
      </c>
      <c r="T28" s="18">
        <f t="shared" si="7"/>
        <v>8.7404947120007E-05</v>
      </c>
      <c r="U28" s="17">
        <v>58795</v>
      </c>
      <c r="V28" s="17">
        <v>159</v>
      </c>
      <c r="W28" s="18">
        <f t="shared" si="8"/>
        <v>0.002704311591121694</v>
      </c>
      <c r="X28" s="17">
        <v>11</v>
      </c>
      <c r="Y28" s="18">
        <f t="shared" si="9"/>
        <v>0.00018709073900841907</v>
      </c>
      <c r="Z28" s="19">
        <v>117</v>
      </c>
      <c r="AA28" s="17">
        <v>2</v>
      </c>
      <c r="AB28" s="18">
        <f t="shared" si="10"/>
        <v>0.017094017094017096</v>
      </c>
      <c r="AC28" s="17">
        <v>1</v>
      </c>
      <c r="AD28" s="18">
        <f t="shared" si="12"/>
        <v>0.008547008547008548</v>
      </c>
      <c r="AE28" s="18"/>
      <c r="AF28" s="6">
        <v>100</v>
      </c>
      <c r="AG28" s="7">
        <v>0</v>
      </c>
    </row>
    <row r="29" spans="1:33" ht="12.75">
      <c r="A29" s="5" t="s">
        <v>61</v>
      </c>
      <c r="B29" s="5" t="s">
        <v>77</v>
      </c>
      <c r="C29" s="6" t="s">
        <v>102</v>
      </c>
      <c r="D29" s="17">
        <v>8614</v>
      </c>
      <c r="E29" s="17">
        <v>8614</v>
      </c>
      <c r="F29" s="17">
        <v>8581</v>
      </c>
      <c r="G29" s="17">
        <f t="shared" si="0"/>
        <v>33</v>
      </c>
      <c r="H29" s="18">
        <f t="shared" si="1"/>
        <v>0.0038309728349198977</v>
      </c>
      <c r="I29" s="17">
        <f t="shared" si="2"/>
        <v>0</v>
      </c>
      <c r="J29" s="18">
        <f t="shared" si="3"/>
        <v>0</v>
      </c>
      <c r="K29" s="19">
        <v>1518</v>
      </c>
      <c r="L29" s="17">
        <v>9</v>
      </c>
      <c r="M29" s="18">
        <f t="shared" si="4"/>
        <v>0.005928853754940711</v>
      </c>
      <c r="N29" s="17">
        <v>0</v>
      </c>
      <c r="O29" s="18">
        <f t="shared" si="5"/>
        <v>0</v>
      </c>
      <c r="P29" s="19">
        <v>2421</v>
      </c>
      <c r="Q29" s="17">
        <v>8</v>
      </c>
      <c r="R29" s="18">
        <f t="shared" si="6"/>
        <v>0.003304419661296985</v>
      </c>
      <c r="S29" s="17">
        <v>0</v>
      </c>
      <c r="T29" s="18">
        <f t="shared" si="7"/>
        <v>0</v>
      </c>
      <c r="U29" s="17">
        <v>4672</v>
      </c>
      <c r="V29" s="17">
        <v>16</v>
      </c>
      <c r="W29" s="18">
        <f t="shared" si="8"/>
        <v>0.003424657534246575</v>
      </c>
      <c r="X29" s="17">
        <v>0</v>
      </c>
      <c r="Y29" s="18">
        <f t="shared" si="9"/>
        <v>0</v>
      </c>
      <c r="Z29" s="19">
        <v>3</v>
      </c>
      <c r="AA29" s="17">
        <v>0</v>
      </c>
      <c r="AB29" s="18">
        <f t="shared" si="10"/>
        <v>0</v>
      </c>
      <c r="AC29" s="17">
        <v>0</v>
      </c>
      <c r="AD29" s="18">
        <f t="shared" si="12"/>
        <v>0</v>
      </c>
      <c r="AE29" s="18"/>
      <c r="AF29" s="6">
        <v>100</v>
      </c>
      <c r="AG29" s="7">
        <v>0</v>
      </c>
    </row>
    <row r="30" spans="1:33" ht="12.75">
      <c r="A30" s="5" t="s">
        <v>63</v>
      </c>
      <c r="B30" s="5" t="s">
        <v>77</v>
      </c>
      <c r="C30" s="6" t="s">
        <v>102</v>
      </c>
      <c r="D30" s="17">
        <v>229193</v>
      </c>
      <c r="E30" s="17">
        <v>229680</v>
      </c>
      <c r="F30" s="17">
        <v>228939</v>
      </c>
      <c r="G30" s="17">
        <f t="shared" si="0"/>
        <v>690</v>
      </c>
      <c r="H30" s="18">
        <f t="shared" si="1"/>
        <v>0.0030041797283176593</v>
      </c>
      <c r="I30" s="17">
        <f t="shared" si="2"/>
        <v>51</v>
      </c>
      <c r="J30" s="18">
        <f t="shared" si="3"/>
        <v>0.00022204806687565307</v>
      </c>
      <c r="K30" s="19">
        <f>44034+28+156</f>
        <v>44218</v>
      </c>
      <c r="L30" s="17">
        <v>156</v>
      </c>
      <c r="M30" s="18">
        <f t="shared" si="4"/>
        <v>0.0035279750327920755</v>
      </c>
      <c r="N30" s="17">
        <v>28</v>
      </c>
      <c r="O30" s="18">
        <f t="shared" si="5"/>
        <v>0.0006332262879370392</v>
      </c>
      <c r="P30" s="19">
        <f>40166+3+86</f>
        <v>40255</v>
      </c>
      <c r="Q30" s="17">
        <v>86</v>
      </c>
      <c r="R30" s="18">
        <f t="shared" si="6"/>
        <v>0.0021363805738417586</v>
      </c>
      <c r="S30" s="17">
        <v>3</v>
      </c>
      <c r="T30" s="18">
        <f t="shared" si="7"/>
        <v>7.452490373866601E-05</v>
      </c>
      <c r="U30" s="17">
        <v>144568</v>
      </c>
      <c r="V30" s="17">
        <v>441</v>
      </c>
      <c r="W30" s="18">
        <f t="shared" si="8"/>
        <v>0.003050467600022135</v>
      </c>
      <c r="X30" s="17">
        <v>18</v>
      </c>
      <c r="Y30" s="18">
        <f t="shared" si="9"/>
        <v>0.00012450888163355653</v>
      </c>
      <c r="Z30" s="19">
        <f>630+2+7</f>
        <v>639</v>
      </c>
      <c r="AA30" s="17">
        <v>7</v>
      </c>
      <c r="AB30" s="18">
        <f t="shared" si="10"/>
        <v>0.010954616588419406</v>
      </c>
      <c r="AC30" s="17">
        <v>2</v>
      </c>
      <c r="AD30" s="18">
        <f t="shared" si="12"/>
        <v>0.003129890453834116</v>
      </c>
      <c r="AE30" s="18"/>
      <c r="AF30" s="6">
        <v>100</v>
      </c>
      <c r="AG30" s="7">
        <v>0</v>
      </c>
    </row>
    <row r="31" spans="1:33" ht="12.75">
      <c r="A31" s="5" t="s">
        <v>64</v>
      </c>
      <c r="B31" s="5" t="s">
        <v>77</v>
      </c>
      <c r="C31" s="6" t="s">
        <v>102</v>
      </c>
      <c r="D31" s="17">
        <v>11820</v>
      </c>
      <c r="E31" s="17">
        <v>11820</v>
      </c>
      <c r="F31" s="17">
        <v>11763</v>
      </c>
      <c r="G31" s="17">
        <f t="shared" si="0"/>
        <v>57</v>
      </c>
      <c r="H31" s="18">
        <f t="shared" si="1"/>
        <v>0.004822335025380711</v>
      </c>
      <c r="I31" s="17">
        <f t="shared" si="2"/>
        <v>0</v>
      </c>
      <c r="J31" s="18">
        <f t="shared" si="3"/>
        <v>0</v>
      </c>
      <c r="K31" s="19">
        <v>1671</v>
      </c>
      <c r="L31" s="17">
        <v>20</v>
      </c>
      <c r="M31" s="18">
        <f t="shared" si="4"/>
        <v>0.011968880909634948</v>
      </c>
      <c r="N31" s="17">
        <v>0</v>
      </c>
      <c r="O31" s="18">
        <f t="shared" si="5"/>
        <v>0</v>
      </c>
      <c r="P31" s="19">
        <v>4776</v>
      </c>
      <c r="Q31" s="17">
        <v>19</v>
      </c>
      <c r="R31" s="18">
        <f t="shared" si="6"/>
        <v>0.0039782244556113905</v>
      </c>
      <c r="S31" s="17">
        <v>0</v>
      </c>
      <c r="T31" s="18">
        <f t="shared" si="7"/>
        <v>0</v>
      </c>
      <c r="U31" s="17">
        <v>5372</v>
      </c>
      <c r="V31" s="17">
        <v>18</v>
      </c>
      <c r="W31" s="18">
        <f t="shared" si="8"/>
        <v>0.0033507073715562173</v>
      </c>
      <c r="X31" s="17">
        <v>0</v>
      </c>
      <c r="Y31" s="18">
        <f t="shared" si="9"/>
        <v>0</v>
      </c>
      <c r="Z31" s="17">
        <v>1</v>
      </c>
      <c r="AA31" s="17">
        <v>0</v>
      </c>
      <c r="AB31" s="18">
        <f t="shared" si="10"/>
        <v>0</v>
      </c>
      <c r="AC31" s="17">
        <v>0</v>
      </c>
      <c r="AD31" s="18">
        <f t="shared" si="12"/>
        <v>0</v>
      </c>
      <c r="AE31" s="18"/>
      <c r="AF31" s="6">
        <v>100</v>
      </c>
      <c r="AG31" s="7">
        <v>0</v>
      </c>
    </row>
    <row r="32" spans="1:33" ht="12.75">
      <c r="A32" s="5" t="s">
        <v>65</v>
      </c>
      <c r="B32" s="5" t="s">
        <v>77</v>
      </c>
      <c r="C32" s="6" t="s">
        <v>102</v>
      </c>
      <c r="D32" s="17">
        <v>24065</v>
      </c>
      <c r="E32" s="17">
        <v>24065</v>
      </c>
      <c r="F32" s="17">
        <v>23976</v>
      </c>
      <c r="G32" s="17">
        <f t="shared" si="0"/>
        <v>61</v>
      </c>
      <c r="H32" s="18">
        <f t="shared" si="1"/>
        <v>0.0025348015790567216</v>
      </c>
      <c r="I32" s="17">
        <f t="shared" si="2"/>
        <v>28</v>
      </c>
      <c r="J32" s="18">
        <f t="shared" si="3"/>
        <v>0.0011635154789112819</v>
      </c>
      <c r="K32" s="19">
        <v>4571</v>
      </c>
      <c r="L32" s="17">
        <v>16</v>
      </c>
      <c r="M32" s="18">
        <f t="shared" si="4"/>
        <v>0.003500328155764603</v>
      </c>
      <c r="N32" s="17">
        <v>4</v>
      </c>
      <c r="O32" s="18">
        <f t="shared" si="5"/>
        <v>0.0008750820389411508</v>
      </c>
      <c r="P32" s="19">
        <v>6462</v>
      </c>
      <c r="Q32" s="17">
        <v>0</v>
      </c>
      <c r="R32" s="18">
        <f t="shared" si="6"/>
        <v>0</v>
      </c>
      <c r="S32" s="17">
        <v>23</v>
      </c>
      <c r="T32" s="18">
        <f t="shared" si="7"/>
        <v>0.0035592695759826677</v>
      </c>
      <c r="U32" s="17">
        <v>12996</v>
      </c>
      <c r="V32" s="17">
        <v>44</v>
      </c>
      <c r="W32" s="18">
        <f t="shared" si="8"/>
        <v>0.003385657125269314</v>
      </c>
      <c r="X32" s="17">
        <v>1</v>
      </c>
      <c r="Y32" s="18">
        <f t="shared" si="9"/>
        <v>7.694675284702985E-05</v>
      </c>
      <c r="Z32" s="19">
        <v>36</v>
      </c>
      <c r="AA32" s="17">
        <v>1</v>
      </c>
      <c r="AB32" s="18">
        <f t="shared" si="10"/>
        <v>0.027777777777777776</v>
      </c>
      <c r="AC32" s="17">
        <v>0</v>
      </c>
      <c r="AD32" s="18">
        <f t="shared" si="12"/>
        <v>0</v>
      </c>
      <c r="AE32" s="18"/>
      <c r="AF32" s="6">
        <v>100</v>
      </c>
      <c r="AG32" s="7">
        <v>0</v>
      </c>
    </row>
    <row r="33" spans="1:33" ht="12.75">
      <c r="A33" s="5"/>
      <c r="B33" s="5"/>
      <c r="C33" s="6"/>
      <c r="D33" s="17"/>
      <c r="E33" s="17"/>
      <c r="F33" s="17"/>
      <c r="G33" s="17"/>
      <c r="H33" s="18"/>
      <c r="I33" s="17"/>
      <c r="J33" s="18"/>
      <c r="K33" s="19"/>
      <c r="L33" s="17"/>
      <c r="M33" s="18"/>
      <c r="N33" s="17"/>
      <c r="O33" s="18"/>
      <c r="P33" s="19"/>
      <c r="Q33" s="17"/>
      <c r="R33" s="18"/>
      <c r="S33" s="17"/>
      <c r="T33" s="18"/>
      <c r="U33" s="17"/>
      <c r="V33" s="17"/>
      <c r="W33" s="18"/>
      <c r="X33" s="17"/>
      <c r="Y33" s="18"/>
      <c r="Z33" s="19"/>
      <c r="AA33" s="17"/>
      <c r="AB33" s="18"/>
      <c r="AC33" s="17"/>
      <c r="AD33" s="18"/>
      <c r="AE33" s="18"/>
      <c r="AF33" s="6"/>
      <c r="AG33" s="7"/>
    </row>
    <row r="34" spans="1:33" s="12" customFormat="1" ht="12.75">
      <c r="A34" s="29" t="s">
        <v>104</v>
      </c>
      <c r="B34" s="29"/>
      <c r="C34" s="20"/>
      <c r="D34" s="21">
        <f>SUM(D3:D32)</f>
        <v>2354808</v>
      </c>
      <c r="E34" s="21">
        <f aca="true" t="shared" si="13" ref="E34:AC34">SUM(E3:E32)</f>
        <v>2355611</v>
      </c>
      <c r="F34" s="21">
        <f t="shared" si="13"/>
        <v>2349133</v>
      </c>
      <c r="G34" s="21">
        <f t="shared" si="13"/>
        <v>5764</v>
      </c>
      <c r="H34" s="22">
        <f>G34/E34</f>
        <v>0.002446923537035614</v>
      </c>
      <c r="I34" s="21">
        <f t="shared" si="13"/>
        <v>714</v>
      </c>
      <c r="J34" s="22">
        <f>I34/E34</f>
        <v>0.00030310607311648653</v>
      </c>
      <c r="K34" s="21">
        <f t="shared" si="13"/>
        <v>439717</v>
      </c>
      <c r="L34" s="21">
        <f t="shared" si="13"/>
        <v>1396</v>
      </c>
      <c r="M34" s="22">
        <f>L34/K34</f>
        <v>0.003174769226570726</v>
      </c>
      <c r="N34" s="21">
        <f t="shared" si="13"/>
        <v>431</v>
      </c>
      <c r="O34" s="22">
        <f>N34/K34</f>
        <v>0.000980175885853856</v>
      </c>
      <c r="P34" s="21">
        <f t="shared" si="13"/>
        <v>350048</v>
      </c>
      <c r="Q34" s="21">
        <f t="shared" si="13"/>
        <v>644</v>
      </c>
      <c r="R34" s="22">
        <f>Q34/P34</f>
        <v>0.0018397476917451322</v>
      </c>
      <c r="S34" s="21">
        <f t="shared" si="13"/>
        <v>56</v>
      </c>
      <c r="T34" s="22">
        <f>S34/P34</f>
        <v>0.00015997806015175062</v>
      </c>
      <c r="U34" s="21">
        <f t="shared" si="13"/>
        <v>1562301</v>
      </c>
      <c r="V34" s="21">
        <f t="shared" si="13"/>
        <v>3710</v>
      </c>
      <c r="W34" s="22">
        <f>V34/U34</f>
        <v>0.0023747024421030263</v>
      </c>
      <c r="X34" s="21">
        <f t="shared" si="13"/>
        <v>215</v>
      </c>
      <c r="Y34" s="22">
        <f>X34/U34</f>
        <v>0.00013761752696823468</v>
      </c>
      <c r="Z34" s="21">
        <f t="shared" si="13"/>
        <v>3545</v>
      </c>
      <c r="AA34" s="21">
        <f t="shared" si="13"/>
        <v>14</v>
      </c>
      <c r="AB34" s="22">
        <f>IF(Z34=0,0,AA34/Z34)</f>
        <v>0.0039492242595204514</v>
      </c>
      <c r="AC34" s="21">
        <f t="shared" si="13"/>
        <v>12</v>
      </c>
      <c r="AD34" s="22">
        <f t="shared" si="12"/>
        <v>0.003385049365303244</v>
      </c>
      <c r="AE34" s="22"/>
      <c r="AF34" s="20"/>
      <c r="AG34" s="30"/>
    </row>
    <row r="35" spans="1:33" ht="12.75">
      <c r="A35" s="5"/>
      <c r="B35" s="5"/>
      <c r="C35" s="6"/>
      <c r="D35" s="17"/>
      <c r="E35" s="17"/>
      <c r="F35" s="17"/>
      <c r="G35" s="17"/>
      <c r="H35" s="18"/>
      <c r="I35" s="17"/>
      <c r="J35" s="18"/>
      <c r="K35" s="19"/>
      <c r="L35" s="17"/>
      <c r="M35" s="18"/>
      <c r="N35" s="17"/>
      <c r="O35" s="18"/>
      <c r="P35" s="19"/>
      <c r="Q35" s="17"/>
      <c r="R35" s="18"/>
      <c r="S35" s="17"/>
      <c r="T35" s="18"/>
      <c r="U35" s="17"/>
      <c r="V35" s="17"/>
      <c r="W35" s="18"/>
      <c r="X35" s="17"/>
      <c r="Y35" s="18"/>
      <c r="Z35" s="19"/>
      <c r="AA35" s="17"/>
      <c r="AB35" s="18"/>
      <c r="AC35" s="17"/>
      <c r="AD35" s="18"/>
      <c r="AE35" s="18"/>
      <c r="AF35" s="6"/>
      <c r="AG35" s="7"/>
    </row>
    <row r="36" spans="1:33" s="12" customFormat="1" ht="12.75">
      <c r="A36" s="29" t="s">
        <v>2</v>
      </c>
      <c r="B36" s="29" t="s">
        <v>82</v>
      </c>
      <c r="C36" s="20" t="s">
        <v>102</v>
      </c>
      <c r="D36" s="21">
        <v>75234</v>
      </c>
      <c r="E36" s="21">
        <v>75234</v>
      </c>
      <c r="F36" s="21">
        <v>75024</v>
      </c>
      <c r="G36" s="21">
        <f aca="true" t="shared" si="14" ref="G36:G49">L36+Q36+V36+AA36</f>
        <v>188</v>
      </c>
      <c r="H36" s="22">
        <f aca="true" t="shared" si="15" ref="H36:H49">G36/E36</f>
        <v>0.0024988701916686604</v>
      </c>
      <c r="I36" s="21">
        <f aca="true" t="shared" si="16" ref="I36:I49">N36+S36+X36+AC36</f>
        <v>22</v>
      </c>
      <c r="J36" s="22">
        <f aca="true" t="shared" si="17" ref="J36:J49">I36/E36</f>
        <v>0.00029242097987611986</v>
      </c>
      <c r="K36" s="40">
        <v>18639</v>
      </c>
      <c r="L36" s="21">
        <v>61</v>
      </c>
      <c r="M36" s="22">
        <f aca="true" t="shared" si="18" ref="M36:M49">L36/K36</f>
        <v>0.003272707763292022</v>
      </c>
      <c r="N36" s="21">
        <v>7</v>
      </c>
      <c r="O36" s="22">
        <f aca="true" t="shared" si="19" ref="O36:O49">N36/K36</f>
        <v>0.00037555662857449436</v>
      </c>
      <c r="P36" s="40">
        <v>18572</v>
      </c>
      <c r="Q36" s="21">
        <v>35</v>
      </c>
      <c r="R36" s="22">
        <f aca="true" t="shared" si="20" ref="R36:R49">Q36/P36</f>
        <v>0.0018845573982339005</v>
      </c>
      <c r="S36" s="21">
        <v>2</v>
      </c>
      <c r="T36" s="22">
        <f aca="true" t="shared" si="21" ref="T36:T49">S36/P36</f>
        <v>0.00010768899418479432</v>
      </c>
      <c r="U36" s="21">
        <v>37981</v>
      </c>
      <c r="V36" s="21">
        <v>92</v>
      </c>
      <c r="W36" s="22">
        <f aca="true" t="shared" si="22" ref="W36:W49">V36/U36</f>
        <v>0.0024222637634606775</v>
      </c>
      <c r="X36" s="21">
        <v>13</v>
      </c>
      <c r="Y36" s="22">
        <f aca="true" t="shared" si="23" ref="Y36:Y49">X36/U36</f>
        <v>0.000342276401358574</v>
      </c>
      <c r="Z36" s="40">
        <v>42</v>
      </c>
      <c r="AA36" s="21">
        <v>0</v>
      </c>
      <c r="AB36" s="22">
        <f aca="true" t="shared" si="24" ref="AB36:AB49">IF(Z36=0,0,AA36/Z36)</f>
        <v>0</v>
      </c>
      <c r="AC36" s="21">
        <v>0</v>
      </c>
      <c r="AD36" s="22">
        <f t="shared" si="12"/>
        <v>0</v>
      </c>
      <c r="AE36" s="22"/>
      <c r="AF36" s="20">
        <v>99</v>
      </c>
      <c r="AG36" s="30">
        <v>1</v>
      </c>
    </row>
    <row r="37" spans="1:33" ht="12.75">
      <c r="A37" s="5" t="s">
        <v>3</v>
      </c>
      <c r="B37" s="5" t="s">
        <v>82</v>
      </c>
      <c r="C37" s="6" t="s">
        <v>102</v>
      </c>
      <c r="D37" s="17">
        <v>10917</v>
      </c>
      <c r="E37" s="17">
        <v>10917</v>
      </c>
      <c r="F37" s="17">
        <v>10855</v>
      </c>
      <c r="G37" s="17">
        <f t="shared" si="14"/>
        <v>37</v>
      </c>
      <c r="H37" s="18">
        <f t="shared" si="15"/>
        <v>0.0033892094897865713</v>
      </c>
      <c r="I37" s="17">
        <f t="shared" si="16"/>
        <v>25</v>
      </c>
      <c r="J37" s="18">
        <f t="shared" si="17"/>
        <v>0.002290006412017954</v>
      </c>
      <c r="K37" s="19">
        <v>1613</v>
      </c>
      <c r="L37" s="17">
        <v>7</v>
      </c>
      <c r="M37" s="18">
        <f t="shared" si="18"/>
        <v>0.0043397396156230625</v>
      </c>
      <c r="N37" s="17">
        <v>3</v>
      </c>
      <c r="O37" s="18">
        <f t="shared" si="19"/>
        <v>0.0018598884066955983</v>
      </c>
      <c r="P37" s="19">
        <v>2429</v>
      </c>
      <c r="Q37" s="17">
        <v>9</v>
      </c>
      <c r="R37" s="18">
        <f t="shared" si="20"/>
        <v>0.0037052284890901604</v>
      </c>
      <c r="S37" s="17">
        <v>0</v>
      </c>
      <c r="T37" s="18">
        <f t="shared" si="21"/>
        <v>0</v>
      </c>
      <c r="U37" s="17">
        <v>6875</v>
      </c>
      <c r="V37" s="17">
        <v>21</v>
      </c>
      <c r="W37" s="18">
        <f t="shared" si="22"/>
        <v>0.0030545454545454548</v>
      </c>
      <c r="X37" s="17">
        <v>22</v>
      </c>
      <c r="Y37" s="18">
        <f t="shared" si="23"/>
        <v>0.0032</v>
      </c>
      <c r="Z37" s="19">
        <v>0</v>
      </c>
      <c r="AA37" s="17">
        <v>0</v>
      </c>
      <c r="AB37" s="18">
        <f t="shared" si="24"/>
        <v>0</v>
      </c>
      <c r="AC37" s="17">
        <v>0</v>
      </c>
      <c r="AD37" s="18">
        <f t="shared" si="12"/>
        <v>0</v>
      </c>
      <c r="AE37" s="18"/>
      <c r="AF37" s="6">
        <v>90</v>
      </c>
      <c r="AG37" s="7">
        <v>10</v>
      </c>
    </row>
    <row r="38" spans="1:33" ht="12.75">
      <c r="A38" s="5" t="s">
        <v>17</v>
      </c>
      <c r="B38" s="5" t="s">
        <v>82</v>
      </c>
      <c r="C38" s="6" t="s">
        <v>102</v>
      </c>
      <c r="D38" s="17">
        <v>5974</v>
      </c>
      <c r="E38" s="17">
        <v>5974</v>
      </c>
      <c r="F38" s="17">
        <v>5931</v>
      </c>
      <c r="G38" s="17">
        <f t="shared" si="14"/>
        <v>29</v>
      </c>
      <c r="H38" s="18">
        <f t="shared" si="15"/>
        <v>0.0048543689320388345</v>
      </c>
      <c r="I38" s="17">
        <f t="shared" si="16"/>
        <v>14</v>
      </c>
      <c r="J38" s="18">
        <f t="shared" si="17"/>
        <v>0.002343488449949782</v>
      </c>
      <c r="K38" s="19">
        <v>1277</v>
      </c>
      <c r="L38" s="17">
        <v>13</v>
      </c>
      <c r="M38" s="18">
        <f t="shared" si="18"/>
        <v>0.010180109631949883</v>
      </c>
      <c r="N38" s="17">
        <v>5</v>
      </c>
      <c r="O38" s="18">
        <f t="shared" si="19"/>
        <v>0.003915426781519186</v>
      </c>
      <c r="P38" s="19">
        <v>1586</v>
      </c>
      <c r="Q38" s="17">
        <v>2</v>
      </c>
      <c r="R38" s="18">
        <f t="shared" si="20"/>
        <v>0.0012610340479192938</v>
      </c>
      <c r="S38" s="17">
        <v>1</v>
      </c>
      <c r="T38" s="18">
        <f t="shared" si="21"/>
        <v>0.0006305170239596469</v>
      </c>
      <c r="U38" s="17">
        <v>3111</v>
      </c>
      <c r="V38" s="17">
        <v>14</v>
      </c>
      <c r="W38" s="18">
        <f t="shared" si="22"/>
        <v>0.004500160720025715</v>
      </c>
      <c r="X38" s="17">
        <v>8</v>
      </c>
      <c r="Y38" s="18">
        <f t="shared" si="23"/>
        <v>0.0025715204114432656</v>
      </c>
      <c r="Z38" s="19">
        <v>0</v>
      </c>
      <c r="AA38" s="17">
        <v>0</v>
      </c>
      <c r="AB38" s="18">
        <f t="shared" si="24"/>
        <v>0</v>
      </c>
      <c r="AC38" s="17">
        <v>0</v>
      </c>
      <c r="AD38" s="18">
        <f t="shared" si="12"/>
        <v>0</v>
      </c>
      <c r="AE38" s="18"/>
      <c r="AF38" s="6">
        <v>100</v>
      </c>
      <c r="AG38" s="7">
        <v>0</v>
      </c>
    </row>
    <row r="39" spans="1:33" ht="12.75">
      <c r="A39" s="5" t="s">
        <v>18</v>
      </c>
      <c r="B39" s="5" t="s">
        <v>82</v>
      </c>
      <c r="C39" s="6" t="s">
        <v>102</v>
      </c>
      <c r="D39" s="17">
        <v>21094</v>
      </c>
      <c r="E39" s="17">
        <v>21094</v>
      </c>
      <c r="F39" s="17">
        <v>20984</v>
      </c>
      <c r="G39" s="17">
        <f t="shared" si="14"/>
        <v>100</v>
      </c>
      <c r="H39" s="18">
        <f t="shared" si="15"/>
        <v>0.00474068455484972</v>
      </c>
      <c r="I39" s="17">
        <f t="shared" si="16"/>
        <v>10</v>
      </c>
      <c r="J39" s="18">
        <f t="shared" si="17"/>
        <v>0.000474068455484972</v>
      </c>
      <c r="K39" s="19">
        <v>3602</v>
      </c>
      <c r="L39" s="17">
        <v>40</v>
      </c>
      <c r="M39" s="18">
        <f t="shared" si="18"/>
        <v>0.01110494169905608</v>
      </c>
      <c r="N39" s="17">
        <v>0</v>
      </c>
      <c r="O39" s="18">
        <f t="shared" si="19"/>
        <v>0</v>
      </c>
      <c r="P39" s="19">
        <v>5467</v>
      </c>
      <c r="Q39" s="17">
        <v>20</v>
      </c>
      <c r="R39" s="18">
        <f t="shared" si="20"/>
        <v>0.003658313517468447</v>
      </c>
      <c r="S39" s="17">
        <v>1</v>
      </c>
      <c r="T39" s="18">
        <f t="shared" si="21"/>
        <v>0.00018291567587342235</v>
      </c>
      <c r="U39" s="17">
        <v>12024</v>
      </c>
      <c r="V39" s="17">
        <v>40</v>
      </c>
      <c r="W39" s="18">
        <f t="shared" si="22"/>
        <v>0.00332667997338656</v>
      </c>
      <c r="X39" s="17">
        <v>9</v>
      </c>
      <c r="Y39" s="18">
        <f t="shared" si="23"/>
        <v>0.0007485029940119761</v>
      </c>
      <c r="Z39" s="19">
        <v>1</v>
      </c>
      <c r="AA39" s="17">
        <v>0</v>
      </c>
      <c r="AB39" s="18">
        <f t="shared" si="24"/>
        <v>0</v>
      </c>
      <c r="AC39" s="17">
        <v>0</v>
      </c>
      <c r="AD39" s="18">
        <f t="shared" si="12"/>
        <v>0</v>
      </c>
      <c r="AE39" s="18"/>
      <c r="AF39" s="6">
        <v>99</v>
      </c>
      <c r="AG39" s="7">
        <v>1</v>
      </c>
    </row>
    <row r="40" spans="1:33" ht="12.75">
      <c r="A40" s="5" t="s">
        <v>21</v>
      </c>
      <c r="B40" s="5" t="s">
        <v>82</v>
      </c>
      <c r="C40" s="6" t="s">
        <v>102</v>
      </c>
      <c r="D40" s="17">
        <v>7320</v>
      </c>
      <c r="E40" s="17">
        <v>7320</v>
      </c>
      <c r="F40" s="17">
        <v>7277</v>
      </c>
      <c r="G40" s="17">
        <f t="shared" si="14"/>
        <v>36</v>
      </c>
      <c r="H40" s="18">
        <f t="shared" si="15"/>
        <v>0.004918032786885246</v>
      </c>
      <c r="I40" s="17">
        <f t="shared" si="16"/>
        <v>7</v>
      </c>
      <c r="J40" s="18">
        <f t="shared" si="17"/>
        <v>0.0009562841530054645</v>
      </c>
      <c r="K40" s="19">
        <v>1475</v>
      </c>
      <c r="L40" s="17">
        <v>10</v>
      </c>
      <c r="M40" s="18">
        <f t="shared" si="18"/>
        <v>0.006779661016949152</v>
      </c>
      <c r="N40" s="17">
        <v>1</v>
      </c>
      <c r="O40" s="18">
        <f t="shared" si="19"/>
        <v>0.0006779661016949153</v>
      </c>
      <c r="P40" s="19">
        <v>1725</v>
      </c>
      <c r="Q40" s="17">
        <v>6</v>
      </c>
      <c r="R40" s="18">
        <f t="shared" si="20"/>
        <v>0.0034782608695652175</v>
      </c>
      <c r="S40" s="17">
        <v>0</v>
      </c>
      <c r="T40" s="18">
        <f t="shared" si="21"/>
        <v>0</v>
      </c>
      <c r="U40" s="17">
        <v>4120</v>
      </c>
      <c r="V40" s="17">
        <v>20</v>
      </c>
      <c r="W40" s="18">
        <f t="shared" si="22"/>
        <v>0.0048543689320388345</v>
      </c>
      <c r="X40" s="17">
        <v>6</v>
      </c>
      <c r="Y40" s="18">
        <f t="shared" si="23"/>
        <v>0.0014563106796116505</v>
      </c>
      <c r="Z40" s="19">
        <v>0</v>
      </c>
      <c r="AA40" s="17">
        <v>0</v>
      </c>
      <c r="AB40" s="18">
        <f t="shared" si="24"/>
        <v>0</v>
      </c>
      <c r="AC40" s="17">
        <v>0</v>
      </c>
      <c r="AD40" s="18">
        <f t="shared" si="12"/>
        <v>0</v>
      </c>
      <c r="AE40" s="18"/>
      <c r="AF40" s="6">
        <v>100</v>
      </c>
      <c r="AG40" s="7">
        <v>0</v>
      </c>
    </row>
    <row r="41" spans="1:33" s="12" customFormat="1" ht="12.75">
      <c r="A41" s="29" t="s">
        <v>22</v>
      </c>
      <c r="B41" s="29" t="s">
        <v>82</v>
      </c>
      <c r="C41" s="20" t="s">
        <v>102</v>
      </c>
      <c r="D41" s="21">
        <v>5131</v>
      </c>
      <c r="E41" s="21">
        <v>5131</v>
      </c>
      <c r="F41" s="21">
        <v>5079</v>
      </c>
      <c r="G41" s="21">
        <f t="shared" si="14"/>
        <v>29</v>
      </c>
      <c r="H41" s="22">
        <f t="shared" si="15"/>
        <v>0.00565191970376145</v>
      </c>
      <c r="I41" s="21">
        <f t="shared" si="16"/>
        <v>23</v>
      </c>
      <c r="J41" s="22">
        <f t="shared" si="17"/>
        <v>0.004482557006431495</v>
      </c>
      <c r="K41" s="40">
        <v>1039</v>
      </c>
      <c r="L41" s="21">
        <v>9</v>
      </c>
      <c r="M41" s="22">
        <f t="shared" si="18"/>
        <v>0.008662175168431183</v>
      </c>
      <c r="N41" s="21">
        <v>0</v>
      </c>
      <c r="O41" s="22">
        <f t="shared" si="19"/>
        <v>0</v>
      </c>
      <c r="P41" s="40">
        <v>937</v>
      </c>
      <c r="Q41" s="21">
        <v>3</v>
      </c>
      <c r="R41" s="22">
        <f t="shared" si="20"/>
        <v>0.0032017075773745998</v>
      </c>
      <c r="S41" s="21">
        <v>1</v>
      </c>
      <c r="T41" s="22">
        <f t="shared" si="21"/>
        <v>0.0010672358591248667</v>
      </c>
      <c r="U41" s="21">
        <v>3147</v>
      </c>
      <c r="V41" s="21">
        <v>16</v>
      </c>
      <c r="W41" s="22">
        <f t="shared" si="22"/>
        <v>0.005084207181442644</v>
      </c>
      <c r="X41" s="21">
        <v>22</v>
      </c>
      <c r="Y41" s="22">
        <f t="shared" si="23"/>
        <v>0.0069907848744836356</v>
      </c>
      <c r="Z41" s="40">
        <v>8</v>
      </c>
      <c r="AA41" s="21">
        <v>1</v>
      </c>
      <c r="AB41" s="22">
        <f t="shared" si="24"/>
        <v>0.125</v>
      </c>
      <c r="AC41" s="21">
        <v>0</v>
      </c>
      <c r="AD41" s="22">
        <f t="shared" si="12"/>
        <v>0</v>
      </c>
      <c r="AE41" s="22"/>
      <c r="AF41" s="20">
        <v>100</v>
      </c>
      <c r="AG41" s="30">
        <v>0</v>
      </c>
    </row>
    <row r="42" spans="1:33" ht="12.75">
      <c r="A42" s="5" t="s">
        <v>24</v>
      </c>
      <c r="B42" s="5" t="s">
        <v>82</v>
      </c>
      <c r="C42" s="6" t="s">
        <v>102</v>
      </c>
      <c r="D42" s="17">
        <v>9818</v>
      </c>
      <c r="E42" s="17">
        <v>9818</v>
      </c>
      <c r="F42" s="17">
        <v>9775</v>
      </c>
      <c r="G42" s="17">
        <f t="shared" si="14"/>
        <v>33</v>
      </c>
      <c r="H42" s="18">
        <f t="shared" si="15"/>
        <v>0.0033611733550621306</v>
      </c>
      <c r="I42" s="17">
        <f t="shared" si="16"/>
        <v>10</v>
      </c>
      <c r="J42" s="18">
        <f t="shared" si="17"/>
        <v>0.001018537380321858</v>
      </c>
      <c r="K42" s="19">
        <v>1520</v>
      </c>
      <c r="L42" s="17">
        <v>6</v>
      </c>
      <c r="M42" s="18">
        <f t="shared" si="18"/>
        <v>0.003947368421052632</v>
      </c>
      <c r="N42" s="17">
        <v>8</v>
      </c>
      <c r="O42" s="18">
        <f t="shared" si="19"/>
        <v>0.005263157894736842</v>
      </c>
      <c r="P42" s="19">
        <v>2481</v>
      </c>
      <c r="Q42" s="17">
        <v>8</v>
      </c>
      <c r="R42" s="18">
        <f t="shared" si="20"/>
        <v>0.0032245062474808546</v>
      </c>
      <c r="S42" s="17">
        <v>0</v>
      </c>
      <c r="T42" s="18">
        <f t="shared" si="21"/>
        <v>0</v>
      </c>
      <c r="U42" s="17">
        <v>5817</v>
      </c>
      <c r="V42" s="17">
        <v>19</v>
      </c>
      <c r="W42" s="18">
        <f t="shared" si="22"/>
        <v>0.0032662884648444216</v>
      </c>
      <c r="X42" s="17">
        <v>2</v>
      </c>
      <c r="Y42" s="18">
        <f t="shared" si="23"/>
        <v>0.00034381983840467596</v>
      </c>
      <c r="Z42" s="19">
        <v>0</v>
      </c>
      <c r="AA42" s="17">
        <v>0</v>
      </c>
      <c r="AB42" s="18">
        <f t="shared" si="24"/>
        <v>0</v>
      </c>
      <c r="AC42" s="17">
        <v>0</v>
      </c>
      <c r="AD42" s="18">
        <f t="shared" si="12"/>
        <v>0</v>
      </c>
      <c r="AE42" s="18"/>
      <c r="AF42" s="6">
        <v>100</v>
      </c>
      <c r="AG42" s="7">
        <v>0</v>
      </c>
    </row>
    <row r="43" spans="1:33" ht="12.75">
      <c r="A43" s="5" t="s">
        <v>26</v>
      </c>
      <c r="B43" s="5" t="s">
        <v>82</v>
      </c>
      <c r="C43" s="6" t="s">
        <v>102</v>
      </c>
      <c r="D43" s="17">
        <v>41876</v>
      </c>
      <c r="E43" s="17">
        <v>41876</v>
      </c>
      <c r="F43" s="17">
        <v>41496</v>
      </c>
      <c r="G43" s="17">
        <f t="shared" si="14"/>
        <v>272</v>
      </c>
      <c r="H43" s="18">
        <f t="shared" si="15"/>
        <v>0.0064953672748113474</v>
      </c>
      <c r="I43" s="17">
        <f t="shared" si="16"/>
        <v>108</v>
      </c>
      <c r="J43" s="18">
        <f t="shared" si="17"/>
        <v>0.002579042888528035</v>
      </c>
      <c r="K43" s="19">
        <v>7136</v>
      </c>
      <c r="L43" s="17">
        <v>44</v>
      </c>
      <c r="M43" s="18">
        <f t="shared" si="18"/>
        <v>0.00616591928251121</v>
      </c>
      <c r="N43" s="17">
        <v>23</v>
      </c>
      <c r="O43" s="18">
        <f t="shared" si="19"/>
        <v>0.0032230941704035876</v>
      </c>
      <c r="P43" s="19">
        <v>11385</v>
      </c>
      <c r="Q43" s="17">
        <v>53</v>
      </c>
      <c r="R43" s="18">
        <f t="shared" si="20"/>
        <v>0.004655248133509003</v>
      </c>
      <c r="S43" s="17">
        <v>22</v>
      </c>
      <c r="T43" s="18">
        <f t="shared" si="21"/>
        <v>0.001932367149758454</v>
      </c>
      <c r="U43" s="17">
        <v>23351</v>
      </c>
      <c r="V43" s="17">
        <v>175</v>
      </c>
      <c r="W43" s="18">
        <f t="shared" si="22"/>
        <v>0.00749432572480836</v>
      </c>
      <c r="X43" s="17">
        <v>63</v>
      </c>
      <c r="Y43" s="18">
        <f t="shared" si="23"/>
        <v>0.0026979572609310094</v>
      </c>
      <c r="Z43" s="19">
        <v>4</v>
      </c>
      <c r="AA43" s="17">
        <v>0</v>
      </c>
      <c r="AB43" s="18">
        <f t="shared" si="24"/>
        <v>0</v>
      </c>
      <c r="AC43" s="17">
        <v>0</v>
      </c>
      <c r="AD43" s="18">
        <f t="shared" si="12"/>
        <v>0</v>
      </c>
      <c r="AE43" s="18"/>
      <c r="AF43" s="6">
        <v>100</v>
      </c>
      <c r="AG43" s="7">
        <v>0</v>
      </c>
    </row>
    <row r="44" spans="1:33" ht="12.75">
      <c r="A44" s="5" t="s">
        <v>30</v>
      </c>
      <c r="B44" s="5" t="s">
        <v>82</v>
      </c>
      <c r="C44" s="6" t="s">
        <v>102</v>
      </c>
      <c r="D44" s="17">
        <v>19908</v>
      </c>
      <c r="E44" s="17">
        <v>19908</v>
      </c>
      <c r="F44" s="17">
        <v>19807</v>
      </c>
      <c r="G44" s="17">
        <f t="shared" si="14"/>
        <v>73</v>
      </c>
      <c r="H44" s="18">
        <f t="shared" si="15"/>
        <v>0.003666867590918224</v>
      </c>
      <c r="I44" s="17">
        <f t="shared" si="16"/>
        <v>28</v>
      </c>
      <c r="J44" s="18">
        <f t="shared" si="17"/>
        <v>0.0014064697609001407</v>
      </c>
      <c r="K44" s="19">
        <v>2567</v>
      </c>
      <c r="L44" s="17">
        <v>12</v>
      </c>
      <c r="M44" s="18">
        <f t="shared" si="18"/>
        <v>0.004674717569146864</v>
      </c>
      <c r="N44" s="17">
        <v>9</v>
      </c>
      <c r="O44" s="18">
        <f t="shared" si="19"/>
        <v>0.003506038176860148</v>
      </c>
      <c r="P44" s="19">
        <v>4677</v>
      </c>
      <c r="Q44" s="17">
        <v>15</v>
      </c>
      <c r="R44" s="18">
        <f t="shared" si="20"/>
        <v>0.003207184092366902</v>
      </c>
      <c r="S44" s="17">
        <v>5</v>
      </c>
      <c r="T44" s="18">
        <f t="shared" si="21"/>
        <v>0.0010690613641223007</v>
      </c>
      <c r="U44" s="17">
        <v>12655</v>
      </c>
      <c r="V44" s="17">
        <v>46</v>
      </c>
      <c r="W44" s="18">
        <f t="shared" si="22"/>
        <v>0.003634926906361122</v>
      </c>
      <c r="X44" s="17">
        <v>14</v>
      </c>
      <c r="Y44" s="18">
        <f t="shared" si="23"/>
        <v>0.0011062821019359936</v>
      </c>
      <c r="Z44" s="19">
        <v>9</v>
      </c>
      <c r="AA44" s="17">
        <v>0</v>
      </c>
      <c r="AB44" s="18">
        <f t="shared" si="24"/>
        <v>0</v>
      </c>
      <c r="AC44" s="17">
        <v>0</v>
      </c>
      <c r="AD44" s="18">
        <f t="shared" si="12"/>
        <v>0</v>
      </c>
      <c r="AE44" s="18"/>
      <c r="AF44" s="6">
        <v>99</v>
      </c>
      <c r="AG44" s="7">
        <v>1</v>
      </c>
    </row>
    <row r="45" spans="1:33" ht="12.75">
      <c r="A45" s="5" t="s">
        <v>32</v>
      </c>
      <c r="B45" s="5" t="s">
        <v>82</v>
      </c>
      <c r="C45" s="6" t="s">
        <v>102</v>
      </c>
      <c r="D45" s="17">
        <v>3352</v>
      </c>
      <c r="E45" s="17">
        <v>3352</v>
      </c>
      <c r="F45" s="17">
        <v>3325</v>
      </c>
      <c r="G45" s="17">
        <f t="shared" si="14"/>
        <v>23</v>
      </c>
      <c r="H45" s="18">
        <f t="shared" si="15"/>
        <v>0.006861575178997614</v>
      </c>
      <c r="I45" s="17">
        <f t="shared" si="16"/>
        <v>4</v>
      </c>
      <c r="J45" s="18">
        <f t="shared" si="17"/>
        <v>0.0011933174224343676</v>
      </c>
      <c r="K45" s="19">
        <v>543</v>
      </c>
      <c r="L45" s="17">
        <v>4</v>
      </c>
      <c r="M45" s="18">
        <f t="shared" si="18"/>
        <v>0.007366482504604052</v>
      </c>
      <c r="N45" s="17">
        <v>1</v>
      </c>
      <c r="O45" s="18">
        <f t="shared" si="19"/>
        <v>0.001841620626151013</v>
      </c>
      <c r="P45" s="19">
        <v>873</v>
      </c>
      <c r="Q45" s="17">
        <v>9</v>
      </c>
      <c r="R45" s="18">
        <f t="shared" si="20"/>
        <v>0.010309278350515464</v>
      </c>
      <c r="S45" s="17">
        <v>0</v>
      </c>
      <c r="T45" s="18">
        <f t="shared" si="21"/>
        <v>0</v>
      </c>
      <c r="U45" s="17">
        <v>1935</v>
      </c>
      <c r="V45" s="17">
        <v>10</v>
      </c>
      <c r="W45" s="18">
        <f t="shared" si="22"/>
        <v>0.00516795865633075</v>
      </c>
      <c r="X45" s="17">
        <v>3</v>
      </c>
      <c r="Y45" s="18">
        <f t="shared" si="23"/>
        <v>0.0015503875968992248</v>
      </c>
      <c r="Z45" s="19">
        <v>1</v>
      </c>
      <c r="AA45" s="17">
        <v>0</v>
      </c>
      <c r="AB45" s="18">
        <f t="shared" si="24"/>
        <v>0</v>
      </c>
      <c r="AC45" s="17">
        <v>0</v>
      </c>
      <c r="AD45" s="18">
        <f t="shared" si="12"/>
        <v>0</v>
      </c>
      <c r="AE45" s="18"/>
      <c r="AF45" s="6">
        <v>100</v>
      </c>
      <c r="AG45" s="7">
        <v>0</v>
      </c>
    </row>
    <row r="46" spans="1:33" ht="12.75">
      <c r="A46" s="5" t="s">
        <v>37</v>
      </c>
      <c r="B46" s="5" t="s">
        <v>82</v>
      </c>
      <c r="C46" s="6" t="s">
        <v>102</v>
      </c>
      <c r="D46" s="17">
        <v>3051</v>
      </c>
      <c r="E46" s="17">
        <v>3051</v>
      </c>
      <c r="F46" s="17">
        <v>3021</v>
      </c>
      <c r="G46" s="17">
        <f t="shared" si="14"/>
        <v>24</v>
      </c>
      <c r="H46" s="18">
        <f t="shared" si="15"/>
        <v>0.007866273352999017</v>
      </c>
      <c r="I46" s="17">
        <f t="shared" si="16"/>
        <v>6</v>
      </c>
      <c r="J46" s="18">
        <f t="shared" si="17"/>
        <v>0.0019665683382497543</v>
      </c>
      <c r="K46" s="19">
        <v>363</v>
      </c>
      <c r="L46" s="17">
        <v>4</v>
      </c>
      <c r="M46" s="18">
        <f t="shared" si="18"/>
        <v>0.011019283746556474</v>
      </c>
      <c r="N46" s="17">
        <v>0</v>
      </c>
      <c r="O46" s="18">
        <f t="shared" si="19"/>
        <v>0</v>
      </c>
      <c r="P46" s="19">
        <v>864</v>
      </c>
      <c r="Q46" s="17">
        <v>5</v>
      </c>
      <c r="R46" s="18">
        <f t="shared" si="20"/>
        <v>0.005787037037037037</v>
      </c>
      <c r="S46" s="17">
        <v>0</v>
      </c>
      <c r="T46" s="18">
        <f t="shared" si="21"/>
        <v>0</v>
      </c>
      <c r="U46" s="17">
        <v>1823</v>
      </c>
      <c r="V46" s="17">
        <v>15</v>
      </c>
      <c r="W46" s="18">
        <f t="shared" si="22"/>
        <v>0.008228195282501372</v>
      </c>
      <c r="X46" s="17">
        <v>6</v>
      </c>
      <c r="Y46" s="18">
        <f t="shared" si="23"/>
        <v>0.0032912781130005485</v>
      </c>
      <c r="Z46" s="19">
        <v>1</v>
      </c>
      <c r="AA46" s="17">
        <v>0</v>
      </c>
      <c r="AB46" s="18">
        <f t="shared" si="24"/>
        <v>0</v>
      </c>
      <c r="AC46" s="17">
        <v>0</v>
      </c>
      <c r="AD46" s="18">
        <f t="shared" si="12"/>
        <v>0</v>
      </c>
      <c r="AE46" s="18"/>
      <c r="AF46" s="6">
        <v>99</v>
      </c>
      <c r="AG46" s="7">
        <v>1</v>
      </c>
    </row>
    <row r="47" spans="1:33" ht="12.75">
      <c r="A47" s="5" t="s">
        <v>40</v>
      </c>
      <c r="B47" s="5" t="s">
        <v>82</v>
      </c>
      <c r="C47" s="6" t="s">
        <v>102</v>
      </c>
      <c r="D47" s="17">
        <v>140354</v>
      </c>
      <c r="E47" s="17">
        <v>140354</v>
      </c>
      <c r="F47" s="17">
        <v>139677</v>
      </c>
      <c r="G47" s="17">
        <f t="shared" si="14"/>
        <v>462</v>
      </c>
      <c r="H47" s="18">
        <f t="shared" si="15"/>
        <v>0.003291676760192086</v>
      </c>
      <c r="I47" s="17">
        <f t="shared" si="16"/>
        <v>215</v>
      </c>
      <c r="J47" s="18">
        <f t="shared" si="17"/>
        <v>0.001531840916539607</v>
      </c>
      <c r="K47" s="19">
        <v>25829</v>
      </c>
      <c r="L47" s="17">
        <v>105</v>
      </c>
      <c r="M47" s="18">
        <f t="shared" si="18"/>
        <v>0.004065198033218476</v>
      </c>
      <c r="N47" s="17">
        <v>42</v>
      </c>
      <c r="O47" s="18">
        <f t="shared" si="19"/>
        <v>0.0016260792132873902</v>
      </c>
      <c r="P47" s="19">
        <v>14799</v>
      </c>
      <c r="Q47" s="17">
        <v>38</v>
      </c>
      <c r="R47" s="18">
        <f t="shared" si="20"/>
        <v>0.0025677410635853775</v>
      </c>
      <c r="S47" s="17">
        <v>22</v>
      </c>
      <c r="T47" s="18">
        <f t="shared" si="21"/>
        <v>0.001486586931549429</v>
      </c>
      <c r="U47" s="17">
        <v>99661</v>
      </c>
      <c r="V47" s="17">
        <v>319</v>
      </c>
      <c r="W47" s="18">
        <f t="shared" si="22"/>
        <v>0.0032008508844984496</v>
      </c>
      <c r="X47" s="17">
        <v>149</v>
      </c>
      <c r="Y47" s="18">
        <f t="shared" si="23"/>
        <v>0.0014950682814741975</v>
      </c>
      <c r="Z47" s="19">
        <v>65</v>
      </c>
      <c r="AA47" s="17">
        <v>0</v>
      </c>
      <c r="AB47" s="18">
        <f t="shared" si="24"/>
        <v>0</v>
      </c>
      <c r="AC47" s="17">
        <v>2</v>
      </c>
      <c r="AD47" s="18">
        <f t="shared" si="12"/>
        <v>0.03076923076923077</v>
      </c>
      <c r="AE47" s="18"/>
      <c r="AF47" s="6">
        <v>100</v>
      </c>
      <c r="AG47" s="7">
        <v>0</v>
      </c>
    </row>
    <row r="48" spans="1:33" ht="12.75">
      <c r="A48" s="5" t="s">
        <v>60</v>
      </c>
      <c r="B48" s="5" t="s">
        <v>82</v>
      </c>
      <c r="C48" s="6" t="s">
        <v>102</v>
      </c>
      <c r="D48" s="17">
        <v>15879</v>
      </c>
      <c r="E48" s="17">
        <v>15879</v>
      </c>
      <c r="F48" s="17">
        <v>15802</v>
      </c>
      <c r="G48" s="17">
        <f t="shared" si="14"/>
        <v>59</v>
      </c>
      <c r="H48" s="18">
        <f t="shared" si="15"/>
        <v>0.0037155992190944015</v>
      </c>
      <c r="I48" s="17">
        <f t="shared" si="16"/>
        <v>18</v>
      </c>
      <c r="J48" s="18">
        <f t="shared" si="17"/>
        <v>0.0011335726431135461</v>
      </c>
      <c r="K48" s="19">
        <v>2732</v>
      </c>
      <c r="L48" s="17">
        <v>17</v>
      </c>
      <c r="M48" s="18">
        <f t="shared" si="18"/>
        <v>0.006222547584187409</v>
      </c>
      <c r="N48" s="17">
        <v>4</v>
      </c>
      <c r="O48" s="18">
        <f t="shared" si="19"/>
        <v>0.0014641288433382138</v>
      </c>
      <c r="P48" s="19">
        <v>2466</v>
      </c>
      <c r="Q48" s="17">
        <v>15</v>
      </c>
      <c r="R48" s="18">
        <f t="shared" si="20"/>
        <v>0.006082725060827251</v>
      </c>
      <c r="S48" s="17">
        <v>3</v>
      </c>
      <c r="T48" s="18">
        <f t="shared" si="21"/>
        <v>0.0012165450121654502</v>
      </c>
      <c r="U48" s="17">
        <v>10666</v>
      </c>
      <c r="V48" s="17">
        <v>27</v>
      </c>
      <c r="W48" s="18">
        <f t="shared" si="22"/>
        <v>0.0025314082130133133</v>
      </c>
      <c r="X48" s="17">
        <v>10</v>
      </c>
      <c r="Y48" s="18">
        <f t="shared" si="23"/>
        <v>0.0009375585974123383</v>
      </c>
      <c r="Z48" s="19">
        <v>15</v>
      </c>
      <c r="AA48" s="17">
        <v>0</v>
      </c>
      <c r="AB48" s="18">
        <f t="shared" si="24"/>
        <v>0</v>
      </c>
      <c r="AC48" s="17">
        <v>1</v>
      </c>
      <c r="AD48" s="18">
        <f t="shared" si="12"/>
        <v>0.06666666666666667</v>
      </c>
      <c r="AE48" s="18"/>
      <c r="AF48" s="6">
        <v>99</v>
      </c>
      <c r="AG48" s="7">
        <v>1</v>
      </c>
    </row>
    <row r="49" spans="1:33" ht="12.75">
      <c r="A49" s="5" t="s">
        <v>62</v>
      </c>
      <c r="B49" s="5" t="s">
        <v>82</v>
      </c>
      <c r="C49" s="6" t="s">
        <v>102</v>
      </c>
      <c r="D49" s="17">
        <v>4714</v>
      </c>
      <c r="E49" s="17">
        <v>4714</v>
      </c>
      <c r="F49" s="17">
        <v>4675</v>
      </c>
      <c r="G49" s="17">
        <f t="shared" si="14"/>
        <v>31</v>
      </c>
      <c r="H49" s="18">
        <f t="shared" si="15"/>
        <v>0.006576156130674586</v>
      </c>
      <c r="I49" s="17">
        <f t="shared" si="16"/>
        <v>8</v>
      </c>
      <c r="J49" s="18">
        <f t="shared" si="17"/>
        <v>0.0016970725498515061</v>
      </c>
      <c r="K49" s="19">
        <v>1509</v>
      </c>
      <c r="L49" s="17">
        <v>0</v>
      </c>
      <c r="M49" s="18">
        <f t="shared" si="18"/>
        <v>0</v>
      </c>
      <c r="N49" s="17">
        <v>0</v>
      </c>
      <c r="O49" s="18">
        <f t="shared" si="19"/>
        <v>0</v>
      </c>
      <c r="P49" s="19">
        <v>369</v>
      </c>
      <c r="Q49" s="17">
        <v>0</v>
      </c>
      <c r="R49" s="18">
        <f t="shared" si="20"/>
        <v>0</v>
      </c>
      <c r="S49" s="17">
        <v>0</v>
      </c>
      <c r="T49" s="18">
        <f t="shared" si="21"/>
        <v>0</v>
      </c>
      <c r="U49" s="17">
        <v>2836</v>
      </c>
      <c r="V49" s="17">
        <v>31</v>
      </c>
      <c r="W49" s="18">
        <f t="shared" si="22"/>
        <v>0.010930888575458392</v>
      </c>
      <c r="X49" s="17">
        <v>8</v>
      </c>
      <c r="Y49" s="18">
        <f t="shared" si="23"/>
        <v>0.0028208744710860366</v>
      </c>
      <c r="Z49" s="19">
        <v>0</v>
      </c>
      <c r="AA49" s="17">
        <v>0</v>
      </c>
      <c r="AB49" s="18">
        <f t="shared" si="24"/>
        <v>0</v>
      </c>
      <c r="AC49" s="17">
        <v>0</v>
      </c>
      <c r="AD49" s="18">
        <f t="shared" si="12"/>
        <v>0</v>
      </c>
      <c r="AE49" s="18"/>
      <c r="AF49" s="6">
        <v>100</v>
      </c>
      <c r="AG49" s="7">
        <v>0</v>
      </c>
    </row>
    <row r="50" spans="1:33" ht="12.75">
      <c r="A50" s="5"/>
      <c r="B50" s="5"/>
      <c r="C50" s="6"/>
      <c r="D50" s="17"/>
      <c r="E50" s="17"/>
      <c r="F50" s="17"/>
      <c r="G50" s="17"/>
      <c r="H50" s="18"/>
      <c r="I50" s="17"/>
      <c r="J50" s="18"/>
      <c r="K50" s="19"/>
      <c r="L50" s="17"/>
      <c r="M50" s="18"/>
      <c r="N50" s="17"/>
      <c r="O50" s="18"/>
      <c r="P50" s="19"/>
      <c r="Q50" s="17"/>
      <c r="R50" s="18"/>
      <c r="S50" s="17"/>
      <c r="T50" s="18"/>
      <c r="U50" s="17"/>
      <c r="V50" s="17"/>
      <c r="W50" s="18"/>
      <c r="X50" s="17"/>
      <c r="Y50" s="18"/>
      <c r="Z50" s="19"/>
      <c r="AA50" s="17"/>
      <c r="AB50" s="18"/>
      <c r="AC50" s="17"/>
      <c r="AD50" s="18"/>
      <c r="AE50" s="18"/>
      <c r="AF50" s="6"/>
      <c r="AG50" s="7"/>
    </row>
    <row r="51" spans="1:33" s="12" customFormat="1" ht="12.75">
      <c r="A51" s="29" t="s">
        <v>105</v>
      </c>
      <c r="B51" s="29"/>
      <c r="C51" s="20"/>
      <c r="D51" s="21">
        <f>SUM(D36:D49)</f>
        <v>364622</v>
      </c>
      <c r="E51" s="21">
        <f aca="true" t="shared" si="25" ref="E51:AC51">SUM(E36:E49)</f>
        <v>364622</v>
      </c>
      <c r="F51" s="21">
        <f t="shared" si="25"/>
        <v>362728</v>
      </c>
      <c r="G51" s="21">
        <f t="shared" si="25"/>
        <v>1396</v>
      </c>
      <c r="H51" s="22">
        <f>G51/E51</f>
        <v>0.0038286225186631635</v>
      </c>
      <c r="I51" s="21">
        <f t="shared" si="25"/>
        <v>498</v>
      </c>
      <c r="J51" s="22">
        <f>I51/E51</f>
        <v>0.0013657980045087789</v>
      </c>
      <c r="K51" s="21">
        <f t="shared" si="25"/>
        <v>69844</v>
      </c>
      <c r="L51" s="21">
        <f t="shared" si="25"/>
        <v>332</v>
      </c>
      <c r="M51" s="22">
        <f>L51/K51</f>
        <v>0.004753450546933166</v>
      </c>
      <c r="N51" s="21">
        <f t="shared" si="25"/>
        <v>103</v>
      </c>
      <c r="O51" s="22">
        <f>N51/K51</f>
        <v>0.0014747150793196265</v>
      </c>
      <c r="P51" s="21">
        <f t="shared" si="25"/>
        <v>68630</v>
      </c>
      <c r="Q51" s="21">
        <f t="shared" si="25"/>
        <v>218</v>
      </c>
      <c r="R51" s="22">
        <f>Q51/P51</f>
        <v>0.0031764534460148623</v>
      </c>
      <c r="S51" s="21">
        <f t="shared" si="25"/>
        <v>57</v>
      </c>
      <c r="T51" s="22">
        <f>S51/P51</f>
        <v>0.0008305405799213172</v>
      </c>
      <c r="U51" s="21">
        <f t="shared" si="25"/>
        <v>226002</v>
      </c>
      <c r="V51" s="21">
        <f t="shared" si="25"/>
        <v>845</v>
      </c>
      <c r="W51" s="22">
        <f>V51/U51</f>
        <v>0.003738904965442784</v>
      </c>
      <c r="X51" s="21">
        <f t="shared" si="25"/>
        <v>335</v>
      </c>
      <c r="Y51" s="22">
        <f>X51/U51</f>
        <v>0.0014822877673648905</v>
      </c>
      <c r="Z51" s="21">
        <f t="shared" si="25"/>
        <v>146</v>
      </c>
      <c r="AA51" s="21">
        <f t="shared" si="25"/>
        <v>1</v>
      </c>
      <c r="AB51" s="22">
        <f>IF(Z51=0,0,AA51/Z51)</f>
        <v>0.00684931506849315</v>
      </c>
      <c r="AC51" s="21">
        <f t="shared" si="25"/>
        <v>3</v>
      </c>
      <c r="AD51" s="22">
        <f t="shared" si="12"/>
        <v>0.02054794520547945</v>
      </c>
      <c r="AE51" s="22"/>
      <c r="AF51" s="20"/>
      <c r="AG51" s="30"/>
    </row>
    <row r="52" spans="1:33" ht="12.75">
      <c r="A52" s="5"/>
      <c r="B52" s="5"/>
      <c r="C52" s="6"/>
      <c r="D52" s="17"/>
      <c r="E52" s="17"/>
      <c r="F52" s="17"/>
      <c r="G52" s="17"/>
      <c r="H52" s="18"/>
      <c r="I52" s="17"/>
      <c r="J52" s="18"/>
      <c r="K52" s="19"/>
      <c r="L52" s="17"/>
      <c r="M52" s="18"/>
      <c r="N52" s="17"/>
      <c r="O52" s="18"/>
      <c r="P52" s="19"/>
      <c r="Q52" s="17"/>
      <c r="R52" s="18"/>
      <c r="S52" s="17"/>
      <c r="T52" s="18"/>
      <c r="U52" s="17"/>
      <c r="V52" s="17"/>
      <c r="W52" s="18"/>
      <c r="X52" s="17"/>
      <c r="Y52" s="18"/>
      <c r="Z52" s="19"/>
      <c r="AA52" s="17"/>
      <c r="AB52" s="18"/>
      <c r="AC52" s="17"/>
      <c r="AD52" s="18"/>
      <c r="AE52" s="18"/>
      <c r="AF52" s="6"/>
      <c r="AG52" s="7"/>
    </row>
    <row r="53" spans="1:33" ht="12.75">
      <c r="A53" s="5" t="s">
        <v>9</v>
      </c>
      <c r="B53" s="5" t="s">
        <v>79</v>
      </c>
      <c r="C53" s="6" t="s">
        <v>102</v>
      </c>
      <c r="D53" s="17">
        <v>81731</v>
      </c>
      <c r="E53" s="17">
        <v>81731</v>
      </c>
      <c r="F53" s="17">
        <v>81495</v>
      </c>
      <c r="G53" s="17">
        <f aca="true" t="shared" si="26" ref="G53:G60">L53+Q53+V53+AA53</f>
        <v>144</v>
      </c>
      <c r="H53" s="18">
        <f aca="true" t="shared" si="27" ref="H53:H60">G53/E53</f>
        <v>0.0017618773782285791</v>
      </c>
      <c r="I53" s="17">
        <f aca="true" t="shared" si="28" ref="I53:I60">N53+S53+X53+AC53</f>
        <v>92</v>
      </c>
      <c r="J53" s="18">
        <f aca="true" t="shared" si="29" ref="J53:J60">I53/E53</f>
        <v>0.0011256438805349255</v>
      </c>
      <c r="K53" s="19">
        <v>17664</v>
      </c>
      <c r="L53" s="17">
        <v>51</v>
      </c>
      <c r="M53" s="18">
        <f aca="true" t="shared" si="30" ref="M53:M60">L53/K53</f>
        <v>0.002887228260869565</v>
      </c>
      <c r="N53" s="17">
        <v>65</v>
      </c>
      <c r="O53" s="18">
        <f aca="true" t="shared" si="31" ref="O53:O60">N53/K53</f>
        <v>0.003679800724637681</v>
      </c>
      <c r="P53" s="19">
        <v>6770</v>
      </c>
      <c r="Q53" s="17">
        <v>5</v>
      </c>
      <c r="R53" s="18">
        <f aca="true" t="shared" si="32" ref="R53:R60">Q53/P53</f>
        <v>0.0007385524372230429</v>
      </c>
      <c r="S53" s="17">
        <v>5</v>
      </c>
      <c r="T53" s="18">
        <f aca="true" t="shared" si="33" ref="T53:T60">S53/P53</f>
        <v>0.0007385524372230429</v>
      </c>
      <c r="U53" s="17">
        <v>57209</v>
      </c>
      <c r="V53" s="17">
        <v>88</v>
      </c>
      <c r="W53" s="18">
        <f aca="true" t="shared" si="34" ref="W53:W60">V53/U53</f>
        <v>0.0015382195109161145</v>
      </c>
      <c r="X53" s="17">
        <v>22</v>
      </c>
      <c r="Y53" s="18">
        <f aca="true" t="shared" si="35" ref="Y53:Y60">X53/U53</f>
        <v>0.0003845548777290286</v>
      </c>
      <c r="Z53" s="19">
        <v>88</v>
      </c>
      <c r="AA53" s="17">
        <v>0</v>
      </c>
      <c r="AB53" s="18">
        <f aca="true" t="shared" si="36" ref="AB53:AB60">IF(Z53=0,0,AA53/Z53)</f>
        <v>0</v>
      </c>
      <c r="AC53" s="17">
        <v>0</v>
      </c>
      <c r="AD53" s="18">
        <f t="shared" si="12"/>
        <v>0</v>
      </c>
      <c r="AE53" s="18"/>
      <c r="AF53" s="6">
        <v>100</v>
      </c>
      <c r="AG53" s="7">
        <v>0</v>
      </c>
    </row>
    <row r="54" spans="1:33" ht="12.75">
      <c r="A54" s="5" t="s">
        <v>15</v>
      </c>
      <c r="B54" s="5" t="s">
        <v>79</v>
      </c>
      <c r="C54" s="6" t="s">
        <v>102</v>
      </c>
      <c r="D54" s="17">
        <v>143849</v>
      </c>
      <c r="E54" s="17">
        <v>143849</v>
      </c>
      <c r="F54" s="17">
        <v>143278</v>
      </c>
      <c r="G54" s="17">
        <f t="shared" si="26"/>
        <v>402</v>
      </c>
      <c r="H54" s="18">
        <f t="shared" si="27"/>
        <v>0.0027945971122496508</v>
      </c>
      <c r="I54" s="17">
        <f t="shared" si="28"/>
        <v>169</v>
      </c>
      <c r="J54" s="18">
        <f t="shared" si="29"/>
        <v>0.0011748430646024652</v>
      </c>
      <c r="K54" s="19">
        <v>35334</v>
      </c>
      <c r="L54" s="17">
        <v>86</v>
      </c>
      <c r="M54" s="18">
        <f t="shared" si="30"/>
        <v>0.0024339163412011094</v>
      </c>
      <c r="N54" s="17">
        <v>151</v>
      </c>
      <c r="O54" s="18">
        <f t="shared" si="31"/>
        <v>0.004273504273504274</v>
      </c>
      <c r="P54" s="19">
        <v>12807</v>
      </c>
      <c r="Q54" s="17">
        <v>39</v>
      </c>
      <c r="R54" s="18">
        <f t="shared" si="32"/>
        <v>0.0030452096509721244</v>
      </c>
      <c r="S54" s="17">
        <v>4</v>
      </c>
      <c r="T54" s="18">
        <f t="shared" si="33"/>
        <v>0.00031232919497149996</v>
      </c>
      <c r="U54" s="17">
        <v>95647</v>
      </c>
      <c r="V54" s="17">
        <v>277</v>
      </c>
      <c r="W54" s="18">
        <f t="shared" si="34"/>
        <v>0.0028960657417378484</v>
      </c>
      <c r="X54" s="17">
        <v>14</v>
      </c>
      <c r="Y54" s="18">
        <f t="shared" si="35"/>
        <v>0.0001463715537340429</v>
      </c>
      <c r="Z54" s="19">
        <v>61</v>
      </c>
      <c r="AA54" s="17">
        <v>0</v>
      </c>
      <c r="AB54" s="18">
        <f t="shared" si="36"/>
        <v>0</v>
      </c>
      <c r="AC54" s="17">
        <v>0</v>
      </c>
      <c r="AD54" s="18">
        <f t="shared" si="12"/>
        <v>0</v>
      </c>
      <c r="AE54" s="18"/>
      <c r="AF54" s="6">
        <v>98</v>
      </c>
      <c r="AG54" s="7">
        <v>2</v>
      </c>
    </row>
    <row r="55" spans="1:33" ht="12.75">
      <c r="A55" s="5" t="s">
        <v>28</v>
      </c>
      <c r="B55" s="5" t="s">
        <v>79</v>
      </c>
      <c r="C55" s="6" t="s">
        <v>102</v>
      </c>
      <c r="D55" s="17">
        <v>8351</v>
      </c>
      <c r="E55" s="17">
        <v>8351</v>
      </c>
      <c r="F55" s="17">
        <v>8300</v>
      </c>
      <c r="G55" s="17">
        <f t="shared" si="26"/>
        <v>41</v>
      </c>
      <c r="H55" s="18">
        <f t="shared" si="27"/>
        <v>0.004909591665668782</v>
      </c>
      <c r="I55" s="17">
        <f t="shared" si="28"/>
        <v>10</v>
      </c>
      <c r="J55" s="18">
        <f t="shared" si="29"/>
        <v>0.0011974613818704347</v>
      </c>
      <c r="K55" s="19">
        <v>946</v>
      </c>
      <c r="L55" s="17">
        <v>3</v>
      </c>
      <c r="M55" s="18">
        <f t="shared" si="30"/>
        <v>0.003171247357293869</v>
      </c>
      <c r="N55" s="17">
        <v>7</v>
      </c>
      <c r="O55" s="18">
        <f t="shared" si="31"/>
        <v>0.007399577167019027</v>
      </c>
      <c r="P55" s="19">
        <v>1987</v>
      </c>
      <c r="Q55" s="17">
        <v>7</v>
      </c>
      <c r="R55" s="18">
        <f t="shared" si="32"/>
        <v>0.0035228988424760945</v>
      </c>
      <c r="S55" s="17">
        <v>0</v>
      </c>
      <c r="T55" s="18">
        <f t="shared" si="33"/>
        <v>0</v>
      </c>
      <c r="U55" s="17">
        <v>5418</v>
      </c>
      <c r="V55" s="17">
        <v>31</v>
      </c>
      <c r="W55" s="18">
        <f t="shared" si="34"/>
        <v>0.005721668512366187</v>
      </c>
      <c r="X55" s="17">
        <v>3</v>
      </c>
      <c r="Y55" s="18">
        <f t="shared" si="35"/>
        <v>0.0005537098560354374</v>
      </c>
      <c r="Z55" s="19">
        <v>0</v>
      </c>
      <c r="AA55" s="17">
        <v>0</v>
      </c>
      <c r="AB55" s="18">
        <f t="shared" si="36"/>
        <v>0</v>
      </c>
      <c r="AC55" s="17">
        <v>0</v>
      </c>
      <c r="AD55" s="18">
        <f t="shared" si="12"/>
        <v>0</v>
      </c>
      <c r="AE55" s="18"/>
      <c r="AF55" s="6">
        <v>100</v>
      </c>
      <c r="AG55" s="7">
        <v>0</v>
      </c>
    </row>
    <row r="56" spans="1:33" ht="12.75">
      <c r="A56" s="5" t="s">
        <v>47</v>
      </c>
      <c r="B56" s="5" t="s">
        <v>79</v>
      </c>
      <c r="C56" s="6" t="s">
        <v>102</v>
      </c>
      <c r="D56" s="17">
        <v>390706</v>
      </c>
      <c r="E56" s="17">
        <v>390706</v>
      </c>
      <c r="F56" s="17">
        <v>388044</v>
      </c>
      <c r="G56" s="17">
        <f t="shared" si="26"/>
        <v>1991</v>
      </c>
      <c r="H56" s="18">
        <f t="shared" si="27"/>
        <v>0.005095903313488915</v>
      </c>
      <c r="I56" s="17">
        <f t="shared" si="28"/>
        <v>671</v>
      </c>
      <c r="J56" s="18">
        <f t="shared" si="29"/>
        <v>0.0017174038791316233</v>
      </c>
      <c r="K56" s="19">
        <v>67414</v>
      </c>
      <c r="L56" s="17">
        <v>941</v>
      </c>
      <c r="M56" s="18">
        <f t="shared" si="30"/>
        <v>0.013958524935473345</v>
      </c>
      <c r="N56" s="17">
        <v>499</v>
      </c>
      <c r="O56" s="18">
        <f t="shared" si="31"/>
        <v>0.007402023318598511</v>
      </c>
      <c r="P56" s="19">
        <v>79171</v>
      </c>
      <c r="Q56" s="17">
        <v>249</v>
      </c>
      <c r="R56" s="18">
        <f t="shared" si="32"/>
        <v>0.0031450910055449595</v>
      </c>
      <c r="S56" s="17">
        <v>31</v>
      </c>
      <c r="T56" s="18">
        <f t="shared" si="33"/>
        <v>0.00039155751474656124</v>
      </c>
      <c r="U56" s="17">
        <v>243536</v>
      </c>
      <c r="V56" s="17">
        <v>801</v>
      </c>
      <c r="W56" s="18">
        <f t="shared" si="34"/>
        <v>0.0032890414558833193</v>
      </c>
      <c r="X56" s="17">
        <v>141</v>
      </c>
      <c r="Y56" s="18">
        <f t="shared" si="35"/>
        <v>0.0005789698442940674</v>
      </c>
      <c r="Z56" s="19">
        <v>585</v>
      </c>
      <c r="AA56" s="17">
        <v>0</v>
      </c>
      <c r="AB56" s="18">
        <f t="shared" si="36"/>
        <v>0</v>
      </c>
      <c r="AC56" s="17">
        <v>0</v>
      </c>
      <c r="AD56" s="18">
        <f t="shared" si="12"/>
        <v>0</v>
      </c>
      <c r="AE56" s="18"/>
      <c r="AF56" s="6">
        <v>99</v>
      </c>
      <c r="AG56" s="7">
        <v>1</v>
      </c>
    </row>
    <row r="57" spans="1:33" s="12" customFormat="1" ht="12.75">
      <c r="A57" s="29" t="s">
        <v>54</v>
      </c>
      <c r="B57" s="29" t="s">
        <v>79</v>
      </c>
      <c r="C57" s="20" t="s">
        <v>102</v>
      </c>
      <c r="D57" s="21">
        <v>67498</v>
      </c>
      <c r="E57" s="21">
        <v>67498</v>
      </c>
      <c r="F57" s="21">
        <v>67343</v>
      </c>
      <c r="G57" s="21">
        <f t="shared" si="26"/>
        <v>118</v>
      </c>
      <c r="H57" s="22">
        <f t="shared" si="27"/>
        <v>0.0017481999466650864</v>
      </c>
      <c r="I57" s="21">
        <f t="shared" si="28"/>
        <v>37</v>
      </c>
      <c r="J57" s="22">
        <f t="shared" si="29"/>
        <v>0.0005481643900560017</v>
      </c>
      <c r="K57" s="40">
        <f>11342+130</f>
        <v>11472</v>
      </c>
      <c r="L57" s="21">
        <v>15</v>
      </c>
      <c r="M57" s="22">
        <f t="shared" si="30"/>
        <v>0.001307531380753138</v>
      </c>
      <c r="N57" s="21">
        <v>25</v>
      </c>
      <c r="O57" s="22">
        <f t="shared" si="31"/>
        <v>0.002179218967921897</v>
      </c>
      <c r="P57" s="40">
        <v>15810</v>
      </c>
      <c r="Q57" s="21">
        <v>24</v>
      </c>
      <c r="R57" s="22">
        <f t="shared" si="32"/>
        <v>0.0015180265654648956</v>
      </c>
      <c r="S57" s="21">
        <v>2</v>
      </c>
      <c r="T57" s="22">
        <f t="shared" si="33"/>
        <v>0.0001265022137887413</v>
      </c>
      <c r="U57" s="21">
        <v>40177</v>
      </c>
      <c r="V57" s="21">
        <v>78</v>
      </c>
      <c r="W57" s="22">
        <f t="shared" si="34"/>
        <v>0.00194140926400677</v>
      </c>
      <c r="X57" s="21">
        <v>10</v>
      </c>
      <c r="Y57" s="22">
        <f t="shared" si="35"/>
        <v>0.00024889862359061155</v>
      </c>
      <c r="Z57" s="40">
        <v>39</v>
      </c>
      <c r="AA57" s="21">
        <v>1</v>
      </c>
      <c r="AB57" s="22">
        <f t="shared" si="36"/>
        <v>0.02564102564102564</v>
      </c>
      <c r="AC57" s="21">
        <v>0</v>
      </c>
      <c r="AD57" s="22">
        <f t="shared" si="12"/>
        <v>0</v>
      </c>
      <c r="AE57" s="22"/>
      <c r="AF57" s="20">
        <v>100</v>
      </c>
      <c r="AG57" s="30">
        <v>0</v>
      </c>
    </row>
    <row r="58" spans="1:33" ht="12.75">
      <c r="A58" s="5" t="s">
        <v>57</v>
      </c>
      <c r="B58" s="5" t="s">
        <v>79</v>
      </c>
      <c r="C58" s="6" t="s">
        <v>102</v>
      </c>
      <c r="D58" s="17">
        <v>86631</v>
      </c>
      <c r="E58" s="17">
        <v>86631</v>
      </c>
      <c r="F58" s="17">
        <v>86290</v>
      </c>
      <c r="G58" s="17">
        <f t="shared" si="26"/>
        <v>227</v>
      </c>
      <c r="H58" s="18">
        <f t="shared" si="27"/>
        <v>0.0026203091272177397</v>
      </c>
      <c r="I58" s="17">
        <f t="shared" si="28"/>
        <v>114</v>
      </c>
      <c r="J58" s="18">
        <f t="shared" si="29"/>
        <v>0.0013159261696159574</v>
      </c>
      <c r="K58" s="19">
        <v>15299</v>
      </c>
      <c r="L58" s="17">
        <v>42</v>
      </c>
      <c r="M58" s="18">
        <f t="shared" si="30"/>
        <v>0.0027452774691156287</v>
      </c>
      <c r="N58" s="17">
        <v>101</v>
      </c>
      <c r="O58" s="18">
        <f t="shared" si="31"/>
        <v>0.00660173867573044</v>
      </c>
      <c r="P58" s="19">
        <v>18758</v>
      </c>
      <c r="Q58" s="17">
        <v>61</v>
      </c>
      <c r="R58" s="18">
        <f t="shared" si="32"/>
        <v>0.0032519458364431175</v>
      </c>
      <c r="S58" s="17">
        <v>4</v>
      </c>
      <c r="T58" s="18">
        <f t="shared" si="33"/>
        <v>0.00021324234993069622</v>
      </c>
      <c r="U58" s="17">
        <v>52151</v>
      </c>
      <c r="V58" s="17">
        <v>117</v>
      </c>
      <c r="W58" s="18">
        <f t="shared" si="34"/>
        <v>0.0022434852639450827</v>
      </c>
      <c r="X58" s="17">
        <v>7</v>
      </c>
      <c r="Y58" s="18">
        <f t="shared" si="35"/>
        <v>0.00013422561408218443</v>
      </c>
      <c r="Z58" s="19">
        <v>423</v>
      </c>
      <c r="AA58" s="17">
        <v>7</v>
      </c>
      <c r="AB58" s="18">
        <f t="shared" si="36"/>
        <v>0.016548463356973995</v>
      </c>
      <c r="AC58" s="17">
        <v>2</v>
      </c>
      <c r="AD58" s="18">
        <f t="shared" si="12"/>
        <v>0.004728132387706856</v>
      </c>
      <c r="AE58" s="18"/>
      <c r="AF58" s="6">
        <v>98</v>
      </c>
      <c r="AG58" s="7">
        <v>2</v>
      </c>
    </row>
    <row r="59" spans="1:33" ht="12.75">
      <c r="A59" s="5" t="s">
        <v>66</v>
      </c>
      <c r="B59" s="5" t="s">
        <v>79</v>
      </c>
      <c r="C59" s="6" t="s">
        <v>102</v>
      </c>
      <c r="D59" s="17">
        <v>10453</v>
      </c>
      <c r="E59" s="17">
        <v>10453</v>
      </c>
      <c r="F59" s="17">
        <v>10366</v>
      </c>
      <c r="G59" s="17">
        <f t="shared" si="26"/>
        <v>65</v>
      </c>
      <c r="H59" s="18">
        <f t="shared" si="27"/>
        <v>0.0062183105328613795</v>
      </c>
      <c r="I59" s="17">
        <f t="shared" si="28"/>
        <v>22</v>
      </c>
      <c r="J59" s="18">
        <f t="shared" si="29"/>
        <v>0.0021046589495838514</v>
      </c>
      <c r="K59" s="19">
        <v>2122</v>
      </c>
      <c r="L59" s="17">
        <v>13</v>
      </c>
      <c r="M59" s="18">
        <f t="shared" si="30"/>
        <v>0.006126295947219604</v>
      </c>
      <c r="N59" s="17">
        <v>14</v>
      </c>
      <c r="O59" s="18">
        <f t="shared" si="31"/>
        <v>0.006597549481621112</v>
      </c>
      <c r="P59" s="19">
        <v>2653</v>
      </c>
      <c r="Q59" s="17">
        <v>21</v>
      </c>
      <c r="R59" s="18">
        <f t="shared" si="32"/>
        <v>0.0079155672823219</v>
      </c>
      <c r="S59" s="17">
        <v>2</v>
      </c>
      <c r="T59" s="18">
        <f t="shared" si="33"/>
        <v>0.0007538635506973238</v>
      </c>
      <c r="U59" s="17">
        <v>5676</v>
      </c>
      <c r="V59" s="17">
        <v>30</v>
      </c>
      <c r="W59" s="18">
        <f t="shared" si="34"/>
        <v>0.005285412262156448</v>
      </c>
      <c r="X59" s="17">
        <v>6</v>
      </c>
      <c r="Y59" s="18">
        <f t="shared" si="35"/>
        <v>0.0010570824524312897</v>
      </c>
      <c r="Z59" s="19">
        <v>2</v>
      </c>
      <c r="AA59" s="17">
        <v>1</v>
      </c>
      <c r="AB59" s="18">
        <f t="shared" si="36"/>
        <v>0.5</v>
      </c>
      <c r="AC59" s="17">
        <v>0</v>
      </c>
      <c r="AD59" s="18">
        <f t="shared" si="12"/>
        <v>0</v>
      </c>
      <c r="AE59" s="18"/>
      <c r="AF59" s="6">
        <v>99</v>
      </c>
      <c r="AG59" s="7">
        <v>1</v>
      </c>
    </row>
    <row r="60" spans="1:33" s="12" customFormat="1" ht="12.75">
      <c r="A60" s="29" t="s">
        <v>1</v>
      </c>
      <c r="B60" s="29" t="s">
        <v>81</v>
      </c>
      <c r="C60" s="20" t="s">
        <v>102</v>
      </c>
      <c r="D60" s="21">
        <v>10048</v>
      </c>
      <c r="E60" s="21">
        <v>10048</v>
      </c>
      <c r="F60" s="21">
        <v>9955</v>
      </c>
      <c r="G60" s="21">
        <f t="shared" si="26"/>
        <v>63</v>
      </c>
      <c r="H60" s="22">
        <f t="shared" si="27"/>
        <v>0.0062699044585987265</v>
      </c>
      <c r="I60" s="21">
        <f t="shared" si="28"/>
        <v>30</v>
      </c>
      <c r="J60" s="22">
        <f t="shared" si="29"/>
        <v>0.0029856687898089174</v>
      </c>
      <c r="K60" s="40">
        <v>1326</v>
      </c>
      <c r="L60" s="21">
        <v>22</v>
      </c>
      <c r="M60" s="22">
        <f t="shared" si="30"/>
        <v>0.016591251885369532</v>
      </c>
      <c r="N60" s="21">
        <v>16</v>
      </c>
      <c r="O60" s="22">
        <f t="shared" si="31"/>
        <v>0.012066365007541479</v>
      </c>
      <c r="P60" s="40">
        <v>2843</v>
      </c>
      <c r="Q60" s="21">
        <v>16</v>
      </c>
      <c r="R60" s="22">
        <f t="shared" si="32"/>
        <v>0.005627857896588111</v>
      </c>
      <c r="S60" s="21">
        <v>7</v>
      </c>
      <c r="T60" s="22">
        <f t="shared" si="33"/>
        <v>0.0024621878297572987</v>
      </c>
      <c r="U60" s="21">
        <v>5879</v>
      </c>
      <c r="V60" s="21">
        <v>25</v>
      </c>
      <c r="W60" s="22">
        <f t="shared" si="34"/>
        <v>0.004252423881612519</v>
      </c>
      <c r="X60" s="21">
        <v>7</v>
      </c>
      <c r="Y60" s="22">
        <f t="shared" si="35"/>
        <v>0.0011906786868515053</v>
      </c>
      <c r="Z60" s="40">
        <v>0</v>
      </c>
      <c r="AA60" s="21">
        <v>0</v>
      </c>
      <c r="AB60" s="22">
        <f t="shared" si="36"/>
        <v>0</v>
      </c>
      <c r="AC60" s="21">
        <v>0</v>
      </c>
      <c r="AD60" s="22">
        <f t="shared" si="12"/>
        <v>0</v>
      </c>
      <c r="AE60" s="22"/>
      <c r="AF60" s="20">
        <v>99</v>
      </c>
      <c r="AG60" s="30">
        <v>1</v>
      </c>
    </row>
    <row r="61" spans="1:33" ht="12.75">
      <c r="A61" s="5"/>
      <c r="B61" s="5"/>
      <c r="C61" s="6"/>
      <c r="D61" s="17"/>
      <c r="E61" s="17"/>
      <c r="F61" s="17"/>
      <c r="G61" s="17"/>
      <c r="H61" s="18"/>
      <c r="I61" s="17"/>
      <c r="J61" s="18"/>
      <c r="K61" s="19"/>
      <c r="L61" s="17"/>
      <c r="M61" s="18"/>
      <c r="N61" s="17"/>
      <c r="O61" s="18"/>
      <c r="P61" s="19"/>
      <c r="Q61" s="17"/>
      <c r="R61" s="18"/>
      <c r="S61" s="17"/>
      <c r="T61" s="18"/>
      <c r="U61" s="17"/>
      <c r="V61" s="17"/>
      <c r="W61" s="18"/>
      <c r="X61" s="17"/>
      <c r="Y61" s="18"/>
      <c r="Z61" s="19"/>
      <c r="AA61" s="17"/>
      <c r="AB61" s="18"/>
      <c r="AC61" s="17"/>
      <c r="AD61" s="18"/>
      <c r="AE61" s="18"/>
      <c r="AF61" s="6"/>
      <c r="AG61" s="7"/>
    </row>
    <row r="62" spans="1:33" s="12" customFormat="1" ht="12.75">
      <c r="A62" s="29" t="s">
        <v>106</v>
      </c>
      <c r="B62" s="29"/>
      <c r="C62" s="20"/>
      <c r="D62" s="21">
        <f>SUM(D53:D60)</f>
        <v>799267</v>
      </c>
      <c r="E62" s="21">
        <f aca="true" t="shared" si="37" ref="E62:AC62">SUM(E53:E60)</f>
        <v>799267</v>
      </c>
      <c r="F62" s="21">
        <f t="shared" si="37"/>
        <v>795071</v>
      </c>
      <c r="G62" s="21">
        <f t="shared" si="37"/>
        <v>3051</v>
      </c>
      <c r="H62" s="22">
        <f>G62/E62</f>
        <v>0.003817247553070501</v>
      </c>
      <c r="I62" s="21">
        <f t="shared" si="37"/>
        <v>1145</v>
      </c>
      <c r="J62" s="22">
        <f>I62/E62</f>
        <v>0.001432562585468936</v>
      </c>
      <c r="K62" s="21">
        <f t="shared" si="37"/>
        <v>151577</v>
      </c>
      <c r="L62" s="21">
        <f t="shared" si="37"/>
        <v>1173</v>
      </c>
      <c r="M62" s="22">
        <f>L62/K62</f>
        <v>0.007738641086708405</v>
      </c>
      <c r="N62" s="21">
        <f t="shared" si="37"/>
        <v>878</v>
      </c>
      <c r="O62" s="22">
        <f>N62/K62</f>
        <v>0.005792435527817545</v>
      </c>
      <c r="P62" s="21">
        <f t="shared" si="37"/>
        <v>140799</v>
      </c>
      <c r="Q62" s="21">
        <f t="shared" si="37"/>
        <v>422</v>
      </c>
      <c r="R62" s="22">
        <f>Q62/P62</f>
        <v>0.002997180377701546</v>
      </c>
      <c r="S62" s="21">
        <f t="shared" si="37"/>
        <v>55</v>
      </c>
      <c r="T62" s="22">
        <f>S62/P62</f>
        <v>0.00039062777434498825</v>
      </c>
      <c r="U62" s="21">
        <f t="shared" si="37"/>
        <v>505693</v>
      </c>
      <c r="V62" s="21">
        <f t="shared" si="37"/>
        <v>1447</v>
      </c>
      <c r="W62" s="22">
        <f>V62/U62</f>
        <v>0.0028614198733223515</v>
      </c>
      <c r="X62" s="21">
        <f t="shared" si="37"/>
        <v>210</v>
      </c>
      <c r="Y62" s="22">
        <f>X62/U62</f>
        <v>0.00041527171623890384</v>
      </c>
      <c r="Z62" s="21">
        <f t="shared" si="37"/>
        <v>1198</v>
      </c>
      <c r="AA62" s="21">
        <f t="shared" si="37"/>
        <v>9</v>
      </c>
      <c r="AB62" s="22">
        <f>IF(Z62=0,0,AA62/Z62)</f>
        <v>0.007512520868113523</v>
      </c>
      <c r="AC62" s="21">
        <f t="shared" si="37"/>
        <v>2</v>
      </c>
      <c r="AD62" s="22">
        <f t="shared" si="12"/>
        <v>0.001669449081803005</v>
      </c>
      <c r="AE62" s="22"/>
      <c r="AF62" s="20"/>
      <c r="AG62" s="30"/>
    </row>
    <row r="63" spans="1:33" ht="12.75">
      <c r="A63" s="5"/>
      <c r="B63" s="5"/>
      <c r="C63" s="6"/>
      <c r="D63" s="17"/>
      <c r="E63" s="17"/>
      <c r="F63" s="17"/>
      <c r="G63" s="17"/>
      <c r="H63" s="18"/>
      <c r="I63" s="17"/>
      <c r="J63" s="18"/>
      <c r="K63" s="19"/>
      <c r="L63" s="17"/>
      <c r="M63" s="18"/>
      <c r="N63" s="17"/>
      <c r="O63" s="18"/>
      <c r="P63" s="19"/>
      <c r="Q63" s="17"/>
      <c r="R63" s="18"/>
      <c r="S63" s="17"/>
      <c r="T63" s="18"/>
      <c r="U63" s="17"/>
      <c r="V63" s="17"/>
      <c r="W63" s="18"/>
      <c r="X63" s="17"/>
      <c r="Y63" s="18"/>
      <c r="Z63" s="19"/>
      <c r="AA63" s="17"/>
      <c r="AB63" s="18"/>
      <c r="AC63" s="17"/>
      <c r="AD63" s="18"/>
      <c r="AE63" s="18"/>
      <c r="AF63" s="6"/>
      <c r="AG63" s="7"/>
    </row>
    <row r="64" spans="1:33" ht="12.75">
      <c r="A64" s="5" t="s">
        <v>5</v>
      </c>
      <c r="B64" s="5" t="s">
        <v>78</v>
      </c>
      <c r="C64" s="6" t="s">
        <v>103</v>
      </c>
      <c r="D64" s="17">
        <v>709724</v>
      </c>
      <c r="E64" s="17">
        <v>709724</v>
      </c>
      <c r="F64" s="17">
        <v>706872</v>
      </c>
      <c r="G64" s="17">
        <f aca="true" t="shared" si="38" ref="G64:G74">L64+Q64+V64+AA64</f>
        <v>2784</v>
      </c>
      <c r="H64" s="18">
        <f aca="true" t="shared" si="39" ref="H64:H74">G64/E64</f>
        <v>0.00392265162232079</v>
      </c>
      <c r="I64" s="17">
        <f aca="true" t="shared" si="40" ref="I64:I74">N64+S64+X64+AC64</f>
        <v>68</v>
      </c>
      <c r="J64" s="18">
        <f aca="true" t="shared" si="41" ref="J64:J74">I64/E64</f>
        <v>9.581189307392733E-05</v>
      </c>
      <c r="K64" s="19">
        <v>98971</v>
      </c>
      <c r="L64" s="17">
        <v>350</v>
      </c>
      <c r="M64" s="18">
        <f aca="true" t="shared" si="42" ref="M64:M74">L64/K64</f>
        <v>0.003536389447413889</v>
      </c>
      <c r="N64" s="17">
        <v>63</v>
      </c>
      <c r="O64" s="18">
        <f aca="true" t="shared" si="43" ref="O64:O74">N64/K64</f>
        <v>0.0006365501005345</v>
      </c>
      <c r="P64" s="19">
        <v>176743</v>
      </c>
      <c r="Q64" s="17">
        <v>498</v>
      </c>
      <c r="R64" s="18">
        <f aca="true" t="shared" si="44" ref="R64:R74">Q64/P64</f>
        <v>0.002817650486865109</v>
      </c>
      <c r="S64" s="17">
        <v>0</v>
      </c>
      <c r="T64" s="18">
        <f aca="true" t="shared" si="45" ref="T64:T74">S64/P64</f>
        <v>0</v>
      </c>
      <c r="U64" s="17">
        <v>431488</v>
      </c>
      <c r="V64" s="17">
        <v>1916</v>
      </c>
      <c r="W64" s="18">
        <f aca="true" t="shared" si="46" ref="W64:W74">V64/U64</f>
        <v>0.004440447938297241</v>
      </c>
      <c r="X64" s="17">
        <v>0</v>
      </c>
      <c r="Y64" s="18">
        <f aca="true" t="shared" si="47" ref="Y64:Y74">X64/U64</f>
        <v>0</v>
      </c>
      <c r="Z64" s="19">
        <v>2522</v>
      </c>
      <c r="AA64" s="17">
        <v>20</v>
      </c>
      <c r="AB64" s="18">
        <f>IF(Z64=0,0,AA64/Z64)</f>
        <v>0.007930214115781126</v>
      </c>
      <c r="AC64" s="17">
        <v>5</v>
      </c>
      <c r="AD64" s="18">
        <f t="shared" si="12"/>
        <v>0.0019825535289452814</v>
      </c>
      <c r="AE64" s="18"/>
      <c r="AF64" s="6">
        <v>95</v>
      </c>
      <c r="AG64" s="7">
        <v>5</v>
      </c>
    </row>
    <row r="65" spans="1:33" ht="12.75">
      <c r="A65" s="5" t="s">
        <v>7</v>
      </c>
      <c r="B65" s="5" t="s">
        <v>78</v>
      </c>
      <c r="C65" s="6" t="s">
        <v>103</v>
      </c>
      <c r="D65" s="17">
        <v>80196</v>
      </c>
      <c r="E65" s="17">
        <v>80196</v>
      </c>
      <c r="F65" s="17">
        <v>79786</v>
      </c>
      <c r="G65" s="17">
        <f t="shared" si="38"/>
        <v>374</v>
      </c>
      <c r="H65" s="18">
        <f t="shared" si="39"/>
        <v>0.0046635742431043944</v>
      </c>
      <c r="I65" s="17">
        <f t="shared" si="40"/>
        <v>36</v>
      </c>
      <c r="J65" s="18">
        <f t="shared" si="41"/>
        <v>0.0004489001945234176</v>
      </c>
      <c r="K65" s="19">
        <v>19744</v>
      </c>
      <c r="L65" s="17">
        <v>73</v>
      </c>
      <c r="M65" s="18">
        <f t="shared" si="42"/>
        <v>0.0036973257698541327</v>
      </c>
      <c r="N65" s="17">
        <v>36</v>
      </c>
      <c r="O65" s="18">
        <f t="shared" si="43"/>
        <v>0.0018233387358184765</v>
      </c>
      <c r="P65" s="19">
        <v>13659</v>
      </c>
      <c r="Q65" s="17">
        <v>57</v>
      </c>
      <c r="R65" s="18">
        <f t="shared" si="44"/>
        <v>0.00417307269931913</v>
      </c>
      <c r="S65" s="17">
        <v>0</v>
      </c>
      <c r="T65" s="18">
        <f t="shared" si="45"/>
        <v>0</v>
      </c>
      <c r="U65" s="17">
        <v>46741</v>
      </c>
      <c r="V65" s="17">
        <v>244</v>
      </c>
      <c r="W65" s="18">
        <f t="shared" si="46"/>
        <v>0.005220256306026828</v>
      </c>
      <c r="X65" s="17">
        <v>0</v>
      </c>
      <c r="Y65" s="18">
        <f t="shared" si="47"/>
        <v>0</v>
      </c>
      <c r="Z65" s="19">
        <v>52</v>
      </c>
      <c r="AA65" s="17">
        <v>0</v>
      </c>
      <c r="AB65" s="18">
        <f>IF(Z65=0,0,AA65/Z65)</f>
        <v>0</v>
      </c>
      <c r="AC65" s="17">
        <v>0</v>
      </c>
      <c r="AD65" s="18">
        <f t="shared" si="12"/>
        <v>0</v>
      </c>
      <c r="AE65" s="18"/>
      <c r="AF65" s="6">
        <v>99</v>
      </c>
      <c r="AG65" s="7">
        <v>1</v>
      </c>
    </row>
    <row r="66" spans="1:33" ht="12.75">
      <c r="A66" s="5" t="s">
        <v>10</v>
      </c>
      <c r="B66" s="5" t="s">
        <v>78</v>
      </c>
      <c r="C66" s="6" t="s">
        <v>103</v>
      </c>
      <c r="D66" s="17">
        <v>129231</v>
      </c>
      <c r="E66" s="17">
        <v>129231</v>
      </c>
      <c r="F66" s="17">
        <v>128683</v>
      </c>
      <c r="G66" s="17">
        <f t="shared" si="38"/>
        <v>512</v>
      </c>
      <c r="H66" s="18">
        <f t="shared" si="39"/>
        <v>0.003961897687087463</v>
      </c>
      <c r="I66" s="17">
        <f t="shared" si="40"/>
        <v>36</v>
      </c>
      <c r="J66" s="18">
        <f t="shared" si="41"/>
        <v>0.0002785709311233373</v>
      </c>
      <c r="K66" s="19">
        <v>27723</v>
      </c>
      <c r="L66" s="17">
        <v>114</v>
      </c>
      <c r="M66" s="18">
        <f t="shared" si="42"/>
        <v>0.004112109079103993</v>
      </c>
      <c r="N66" s="17">
        <v>36</v>
      </c>
      <c r="O66" s="18">
        <f t="shared" si="43"/>
        <v>0.0012985607618223136</v>
      </c>
      <c r="P66" s="19">
        <v>44155</v>
      </c>
      <c r="Q66" s="17">
        <v>164</v>
      </c>
      <c r="R66" s="18">
        <f t="shared" si="44"/>
        <v>0.003714188653606613</v>
      </c>
      <c r="S66" s="17">
        <v>0</v>
      </c>
      <c r="T66" s="18">
        <f t="shared" si="45"/>
        <v>0</v>
      </c>
      <c r="U66" s="17">
        <v>57323</v>
      </c>
      <c r="V66" s="17">
        <v>234</v>
      </c>
      <c r="W66" s="18">
        <f t="shared" si="46"/>
        <v>0.004082131081764737</v>
      </c>
      <c r="X66" s="17">
        <v>0</v>
      </c>
      <c r="Y66" s="18">
        <f t="shared" si="47"/>
        <v>0</v>
      </c>
      <c r="Z66" s="19">
        <v>30</v>
      </c>
      <c r="AA66" s="17">
        <v>0</v>
      </c>
      <c r="AB66" s="18">
        <f>IF(Z66=0,0,AA66/Z66)</f>
        <v>0</v>
      </c>
      <c r="AC66" s="17">
        <v>0</v>
      </c>
      <c r="AD66" s="18">
        <f t="shared" si="12"/>
        <v>0</v>
      </c>
      <c r="AE66" s="18"/>
      <c r="AF66" s="6">
        <v>100</v>
      </c>
      <c r="AG66" s="7">
        <v>0</v>
      </c>
    </row>
    <row r="67" spans="1:33" ht="12.75">
      <c r="A67" s="5" t="s">
        <v>33</v>
      </c>
      <c r="B67" s="5" t="s">
        <v>78</v>
      </c>
      <c r="C67" s="6" t="s">
        <v>103</v>
      </c>
      <c r="D67" s="17">
        <v>124488</v>
      </c>
      <c r="E67" s="17">
        <v>124488</v>
      </c>
      <c r="F67" s="17">
        <v>123950</v>
      </c>
      <c r="G67" s="17">
        <f t="shared" si="38"/>
        <v>538</v>
      </c>
      <c r="H67" s="18">
        <f t="shared" si="39"/>
        <v>0.004321701690122743</v>
      </c>
      <c r="I67" s="17">
        <f t="shared" si="40"/>
        <v>0</v>
      </c>
      <c r="J67" s="18">
        <f t="shared" si="41"/>
        <v>0</v>
      </c>
      <c r="K67" s="19">
        <v>23971</v>
      </c>
      <c r="L67" s="17">
        <v>142</v>
      </c>
      <c r="M67" s="18">
        <f t="shared" si="42"/>
        <v>0.005923824621417546</v>
      </c>
      <c r="N67" s="17">
        <v>0</v>
      </c>
      <c r="O67" s="18">
        <f t="shared" si="43"/>
        <v>0</v>
      </c>
      <c r="P67" s="19">
        <v>32331</v>
      </c>
      <c r="Q67" s="17">
        <v>116</v>
      </c>
      <c r="R67" s="18">
        <f t="shared" si="44"/>
        <v>0.003587887785716495</v>
      </c>
      <c r="S67" s="17">
        <v>0</v>
      </c>
      <c r="T67" s="18">
        <f t="shared" si="45"/>
        <v>0</v>
      </c>
      <c r="U67" s="17">
        <v>68121</v>
      </c>
      <c r="V67" s="17">
        <v>280</v>
      </c>
      <c r="W67" s="18">
        <f t="shared" si="46"/>
        <v>0.004110333083777396</v>
      </c>
      <c r="X67" s="17">
        <v>0</v>
      </c>
      <c r="Y67" s="18">
        <f t="shared" si="47"/>
        <v>0</v>
      </c>
      <c r="Z67" s="19">
        <v>65</v>
      </c>
      <c r="AA67" s="17">
        <v>0</v>
      </c>
      <c r="AB67" s="18">
        <f aca="true" t="shared" si="48" ref="AB67:AB74">IF(Z67=0,0,AA67/Z67)</f>
        <v>0</v>
      </c>
      <c r="AC67" s="17">
        <v>0</v>
      </c>
      <c r="AD67" s="18">
        <f t="shared" si="12"/>
        <v>0</v>
      </c>
      <c r="AE67" s="18"/>
      <c r="AF67" s="6">
        <v>100</v>
      </c>
      <c r="AG67" s="7">
        <v>0</v>
      </c>
    </row>
    <row r="68" spans="1:33" ht="12.75">
      <c r="A68" s="5" t="s">
        <v>34</v>
      </c>
      <c r="B68" s="5" t="s">
        <v>78</v>
      </c>
      <c r="C68" s="6" t="s">
        <v>103</v>
      </c>
      <c r="D68" s="17">
        <v>241663</v>
      </c>
      <c r="E68" s="17">
        <v>241663</v>
      </c>
      <c r="F68" s="17">
        <v>240667</v>
      </c>
      <c r="G68" s="17">
        <f t="shared" si="38"/>
        <v>969</v>
      </c>
      <c r="H68" s="18">
        <f t="shared" si="39"/>
        <v>0.004009716009484282</v>
      </c>
      <c r="I68" s="17">
        <f t="shared" si="40"/>
        <v>27</v>
      </c>
      <c r="J68" s="18">
        <f t="shared" si="41"/>
        <v>0.00011172583308160537</v>
      </c>
      <c r="K68" s="19">
        <v>47479</v>
      </c>
      <c r="L68" s="17">
        <v>159</v>
      </c>
      <c r="M68" s="18">
        <f t="shared" si="42"/>
        <v>0.003348848964805493</v>
      </c>
      <c r="N68" s="17">
        <v>27</v>
      </c>
      <c r="O68" s="18">
        <f t="shared" si="43"/>
        <v>0.0005686724657216874</v>
      </c>
      <c r="P68" s="19">
        <v>32182</v>
      </c>
      <c r="Q68" s="17">
        <v>109</v>
      </c>
      <c r="R68" s="18">
        <f t="shared" si="44"/>
        <v>0.003386986514200485</v>
      </c>
      <c r="S68" s="17">
        <v>0</v>
      </c>
      <c r="T68" s="18">
        <f t="shared" si="45"/>
        <v>0</v>
      </c>
      <c r="U68" s="17">
        <v>161953</v>
      </c>
      <c r="V68" s="17">
        <v>700</v>
      </c>
      <c r="W68" s="18">
        <f t="shared" si="46"/>
        <v>0.004322241638006088</v>
      </c>
      <c r="X68" s="17">
        <v>0</v>
      </c>
      <c r="Y68" s="18">
        <f t="shared" si="47"/>
        <v>0</v>
      </c>
      <c r="Z68" s="19">
        <v>49</v>
      </c>
      <c r="AA68" s="17">
        <v>1</v>
      </c>
      <c r="AB68" s="18">
        <f t="shared" si="48"/>
        <v>0.02040816326530612</v>
      </c>
      <c r="AC68" s="17">
        <v>0</v>
      </c>
      <c r="AD68" s="18">
        <f t="shared" si="12"/>
        <v>0</v>
      </c>
      <c r="AE68" s="18"/>
      <c r="AF68" s="6">
        <v>99</v>
      </c>
      <c r="AG68" s="7">
        <v>1</v>
      </c>
    </row>
    <row r="69" spans="1:33" ht="12.75">
      <c r="A69" s="5" t="s">
        <v>41</v>
      </c>
      <c r="B69" s="5" t="s">
        <v>78</v>
      </c>
      <c r="C69" s="6" t="s">
        <v>103</v>
      </c>
      <c r="D69" s="17">
        <v>72736</v>
      </c>
      <c r="E69" s="17">
        <v>72736</v>
      </c>
      <c r="F69" s="17">
        <v>72453</v>
      </c>
      <c r="G69" s="17">
        <f t="shared" si="38"/>
        <v>273</v>
      </c>
      <c r="H69" s="18">
        <f t="shared" si="39"/>
        <v>0.003753299604047514</v>
      </c>
      <c r="I69" s="17">
        <f t="shared" si="40"/>
        <v>10</v>
      </c>
      <c r="J69" s="18">
        <f t="shared" si="41"/>
        <v>0.00013748350197976243</v>
      </c>
      <c r="K69" s="19">
        <v>16597</v>
      </c>
      <c r="L69" s="17">
        <v>75</v>
      </c>
      <c r="M69" s="18">
        <f t="shared" si="42"/>
        <v>0.004518888955835392</v>
      </c>
      <c r="N69" s="17">
        <v>10</v>
      </c>
      <c r="O69" s="18">
        <f t="shared" si="43"/>
        <v>0.0006025185274447189</v>
      </c>
      <c r="P69" s="19">
        <v>12243</v>
      </c>
      <c r="Q69" s="17">
        <v>53</v>
      </c>
      <c r="R69" s="18">
        <f t="shared" si="44"/>
        <v>0.004329004329004329</v>
      </c>
      <c r="S69" s="17">
        <v>0</v>
      </c>
      <c r="T69" s="18">
        <f t="shared" si="45"/>
        <v>0</v>
      </c>
      <c r="U69" s="17">
        <v>43892</v>
      </c>
      <c r="V69" s="17">
        <v>145</v>
      </c>
      <c r="W69" s="18">
        <f t="shared" si="46"/>
        <v>0.00330356329171603</v>
      </c>
      <c r="X69" s="17">
        <v>0</v>
      </c>
      <c r="Y69" s="18">
        <f t="shared" si="47"/>
        <v>0</v>
      </c>
      <c r="Z69" s="19">
        <v>4</v>
      </c>
      <c r="AA69" s="17">
        <v>0</v>
      </c>
      <c r="AB69" s="18">
        <f t="shared" si="48"/>
        <v>0</v>
      </c>
      <c r="AC69" s="17">
        <v>0</v>
      </c>
      <c r="AD69" s="18">
        <f t="shared" si="12"/>
        <v>0</v>
      </c>
      <c r="AE69" s="18"/>
      <c r="AF69" s="6">
        <v>100</v>
      </c>
      <c r="AG69" s="7">
        <v>0</v>
      </c>
    </row>
    <row r="70" spans="1:33" s="12" customFormat="1" ht="12.75">
      <c r="A70" s="29" t="s">
        <v>42</v>
      </c>
      <c r="B70" s="29" t="s">
        <v>78</v>
      </c>
      <c r="C70" s="20" t="s">
        <v>103</v>
      </c>
      <c r="D70" s="21">
        <v>778953</v>
      </c>
      <c r="E70" s="21">
        <v>778953</v>
      </c>
      <c r="F70" s="21">
        <v>774726</v>
      </c>
      <c r="G70" s="21">
        <f t="shared" si="38"/>
        <v>3797</v>
      </c>
      <c r="H70" s="22">
        <f t="shared" si="39"/>
        <v>0.004874491785768846</v>
      </c>
      <c r="I70" s="21">
        <f t="shared" si="40"/>
        <v>430</v>
      </c>
      <c r="J70" s="22">
        <f t="shared" si="41"/>
        <v>0.0005520230360496718</v>
      </c>
      <c r="K70" s="40">
        <v>98466</v>
      </c>
      <c r="L70" s="21">
        <v>338</v>
      </c>
      <c r="M70" s="22">
        <f t="shared" si="42"/>
        <v>0.003432656957731603</v>
      </c>
      <c r="N70" s="21">
        <v>430</v>
      </c>
      <c r="O70" s="22">
        <f t="shared" si="43"/>
        <v>0.004366989620782808</v>
      </c>
      <c r="P70" s="40">
        <v>244022</v>
      </c>
      <c r="Q70" s="21">
        <v>901</v>
      </c>
      <c r="R70" s="22">
        <f t="shared" si="44"/>
        <v>0.003692290039422675</v>
      </c>
      <c r="S70" s="21">
        <v>0</v>
      </c>
      <c r="T70" s="22">
        <f t="shared" si="45"/>
        <v>0</v>
      </c>
      <c r="U70" s="21">
        <v>435887</v>
      </c>
      <c r="V70" s="21">
        <v>2558</v>
      </c>
      <c r="W70" s="22">
        <f t="shared" si="46"/>
        <v>0.00586849343981353</v>
      </c>
      <c r="X70" s="21">
        <v>0</v>
      </c>
      <c r="Y70" s="22">
        <f t="shared" si="47"/>
        <v>0</v>
      </c>
      <c r="Z70" s="40">
        <v>578</v>
      </c>
      <c r="AA70" s="21">
        <v>0</v>
      </c>
      <c r="AB70" s="22">
        <f t="shared" si="48"/>
        <v>0</v>
      </c>
      <c r="AC70" s="21">
        <v>0</v>
      </c>
      <c r="AD70" s="22">
        <f t="shared" si="12"/>
        <v>0</v>
      </c>
      <c r="AE70" s="22"/>
      <c r="AF70" s="20">
        <v>85</v>
      </c>
      <c r="AG70" s="30">
        <v>15</v>
      </c>
    </row>
    <row r="71" spans="1:33" s="12" customFormat="1" ht="12.75">
      <c r="A71" s="29" t="s">
        <v>44</v>
      </c>
      <c r="B71" s="29" t="s">
        <v>78</v>
      </c>
      <c r="C71" s="20" t="s">
        <v>103</v>
      </c>
      <c r="D71" s="21">
        <v>32827</v>
      </c>
      <c r="E71" s="21">
        <v>32827</v>
      </c>
      <c r="F71" s="21">
        <v>32743</v>
      </c>
      <c r="G71" s="21">
        <f t="shared" si="38"/>
        <v>71</v>
      </c>
      <c r="H71" s="22">
        <f t="shared" si="39"/>
        <v>0.002162853748438785</v>
      </c>
      <c r="I71" s="21">
        <f t="shared" si="40"/>
        <v>13</v>
      </c>
      <c r="J71" s="22">
        <f t="shared" si="41"/>
        <v>0.00039601547506625646</v>
      </c>
      <c r="K71" s="40">
        <v>6991</v>
      </c>
      <c r="L71" s="21">
        <v>15</v>
      </c>
      <c r="M71" s="22">
        <f t="shared" si="42"/>
        <v>0.002145615791732227</v>
      </c>
      <c r="N71" s="21">
        <v>13</v>
      </c>
      <c r="O71" s="22">
        <f t="shared" si="43"/>
        <v>0.0018595336861679302</v>
      </c>
      <c r="P71" s="40">
        <v>9989</v>
      </c>
      <c r="Q71" s="21">
        <v>19</v>
      </c>
      <c r="R71" s="22">
        <f t="shared" si="44"/>
        <v>0.0019020923015316848</v>
      </c>
      <c r="S71" s="21">
        <v>0</v>
      </c>
      <c r="T71" s="22">
        <f t="shared" si="45"/>
        <v>0</v>
      </c>
      <c r="U71" s="21">
        <v>15839</v>
      </c>
      <c r="V71" s="21">
        <v>37</v>
      </c>
      <c r="W71" s="22">
        <f t="shared" si="46"/>
        <v>0.0023360060609886987</v>
      </c>
      <c r="X71" s="21">
        <v>0</v>
      </c>
      <c r="Y71" s="22">
        <f t="shared" si="47"/>
        <v>0</v>
      </c>
      <c r="Z71" s="40">
        <v>8</v>
      </c>
      <c r="AA71" s="21">
        <v>0</v>
      </c>
      <c r="AB71" s="22">
        <f t="shared" si="48"/>
        <v>0</v>
      </c>
      <c r="AC71" s="21">
        <v>0</v>
      </c>
      <c r="AD71" s="22">
        <f t="shared" si="12"/>
        <v>0</v>
      </c>
      <c r="AE71" s="22"/>
      <c r="AF71" s="20">
        <v>99</v>
      </c>
      <c r="AG71" s="30">
        <v>1</v>
      </c>
    </row>
    <row r="72" spans="1:33" ht="12.75">
      <c r="A72" s="5" t="s">
        <v>50</v>
      </c>
      <c r="B72" s="5" t="s">
        <v>78</v>
      </c>
      <c r="C72" s="6" t="s">
        <v>103</v>
      </c>
      <c r="D72" s="17">
        <v>191909</v>
      </c>
      <c r="E72" s="17">
        <v>191909</v>
      </c>
      <c r="F72" s="17">
        <v>190916</v>
      </c>
      <c r="G72" s="17">
        <f t="shared" si="38"/>
        <v>857</v>
      </c>
      <c r="H72" s="18">
        <f t="shared" si="39"/>
        <v>0.0044656582025856</v>
      </c>
      <c r="I72" s="17">
        <f t="shared" si="40"/>
        <v>136</v>
      </c>
      <c r="J72" s="18">
        <f t="shared" si="41"/>
        <v>0.0007086692130124174</v>
      </c>
      <c r="K72" s="19">
        <v>34794</v>
      </c>
      <c r="L72" s="17">
        <v>161</v>
      </c>
      <c r="M72" s="18">
        <f t="shared" si="42"/>
        <v>0.004627234580674829</v>
      </c>
      <c r="N72" s="17">
        <v>136</v>
      </c>
      <c r="O72" s="18">
        <f t="shared" si="43"/>
        <v>0.003908719894234638</v>
      </c>
      <c r="P72" s="19">
        <v>29584</v>
      </c>
      <c r="Q72" s="17">
        <v>114</v>
      </c>
      <c r="R72" s="18">
        <f t="shared" si="44"/>
        <v>0.0038534342888047594</v>
      </c>
      <c r="S72" s="17">
        <v>0</v>
      </c>
      <c r="T72" s="18">
        <f t="shared" si="45"/>
        <v>0</v>
      </c>
      <c r="U72" s="17">
        <v>127526</v>
      </c>
      <c r="V72" s="17">
        <v>582</v>
      </c>
      <c r="W72" s="18">
        <f t="shared" si="46"/>
        <v>0.004563775230149146</v>
      </c>
      <c r="X72" s="17">
        <v>0</v>
      </c>
      <c r="Y72" s="18">
        <f t="shared" si="47"/>
        <v>0</v>
      </c>
      <c r="Z72" s="19">
        <v>5</v>
      </c>
      <c r="AA72" s="17">
        <v>0</v>
      </c>
      <c r="AB72" s="18">
        <f t="shared" si="48"/>
        <v>0</v>
      </c>
      <c r="AC72" s="17">
        <v>0</v>
      </c>
      <c r="AD72" s="18">
        <f t="shared" si="12"/>
        <v>0</v>
      </c>
      <c r="AE72" s="18"/>
      <c r="AF72" s="6">
        <v>100</v>
      </c>
      <c r="AG72" s="7">
        <v>0</v>
      </c>
    </row>
    <row r="73" spans="1:33" ht="12.75">
      <c r="A73" s="5" t="s">
        <v>55</v>
      </c>
      <c r="B73" s="5" t="s">
        <v>78</v>
      </c>
      <c r="C73" s="6" t="s">
        <v>103</v>
      </c>
      <c r="D73" s="17">
        <v>196413</v>
      </c>
      <c r="E73" s="17">
        <v>196413</v>
      </c>
      <c r="F73" s="17">
        <v>195652</v>
      </c>
      <c r="G73" s="17">
        <f t="shared" si="38"/>
        <v>744</v>
      </c>
      <c r="H73" s="18">
        <f t="shared" si="39"/>
        <v>0.0037879366437048464</v>
      </c>
      <c r="I73" s="17">
        <f t="shared" si="40"/>
        <v>17</v>
      </c>
      <c r="J73" s="18">
        <f t="shared" si="41"/>
        <v>8.655231578357848E-05</v>
      </c>
      <c r="K73" s="19">
        <v>40412</v>
      </c>
      <c r="L73" s="17">
        <v>140</v>
      </c>
      <c r="M73" s="18">
        <f t="shared" si="42"/>
        <v>0.003464317529446699</v>
      </c>
      <c r="N73" s="17">
        <v>17</v>
      </c>
      <c r="O73" s="18">
        <f t="shared" si="43"/>
        <v>0.00042066712857567057</v>
      </c>
      <c r="P73" s="19">
        <v>33872</v>
      </c>
      <c r="Q73" s="17">
        <v>100</v>
      </c>
      <c r="R73" s="18">
        <f t="shared" si="44"/>
        <v>0.002952290977798772</v>
      </c>
      <c r="S73" s="17">
        <v>0</v>
      </c>
      <c r="T73" s="18">
        <f t="shared" si="45"/>
        <v>0</v>
      </c>
      <c r="U73" s="17">
        <v>122101</v>
      </c>
      <c r="V73" s="17">
        <v>504</v>
      </c>
      <c r="W73" s="18">
        <f t="shared" si="46"/>
        <v>0.004127730321618988</v>
      </c>
      <c r="X73" s="17">
        <v>0</v>
      </c>
      <c r="Y73" s="18">
        <f t="shared" si="47"/>
        <v>0</v>
      </c>
      <c r="Z73" s="19">
        <v>28</v>
      </c>
      <c r="AA73" s="17">
        <v>0</v>
      </c>
      <c r="AB73" s="18">
        <f t="shared" si="48"/>
        <v>0</v>
      </c>
      <c r="AC73" s="17">
        <v>0</v>
      </c>
      <c r="AD73" s="18">
        <f t="shared" si="12"/>
        <v>0</v>
      </c>
      <c r="AE73" s="18"/>
      <c r="AF73" s="6">
        <v>100</v>
      </c>
      <c r="AG73" s="7">
        <v>0</v>
      </c>
    </row>
    <row r="74" spans="1:33" ht="12.75">
      <c r="A74" s="5" t="s">
        <v>59</v>
      </c>
      <c r="B74" s="5" t="s">
        <v>78</v>
      </c>
      <c r="C74" s="6" t="s">
        <v>103</v>
      </c>
      <c r="D74" s="17">
        <v>32005</v>
      </c>
      <c r="E74" s="17">
        <v>32005</v>
      </c>
      <c r="F74" s="17">
        <v>31842</v>
      </c>
      <c r="G74" s="17">
        <f t="shared" si="38"/>
        <v>157</v>
      </c>
      <c r="H74" s="18">
        <f t="shared" si="39"/>
        <v>0.004905483518200281</v>
      </c>
      <c r="I74" s="17">
        <f t="shared" si="40"/>
        <v>6</v>
      </c>
      <c r="J74" s="18">
        <f t="shared" si="41"/>
        <v>0.00018747070770192158</v>
      </c>
      <c r="K74" s="19">
        <v>4104</v>
      </c>
      <c r="L74" s="17">
        <v>25</v>
      </c>
      <c r="M74" s="18">
        <f t="shared" si="42"/>
        <v>0.0060916179337231965</v>
      </c>
      <c r="N74" s="17">
        <v>6</v>
      </c>
      <c r="O74" s="18">
        <f t="shared" si="43"/>
        <v>0.0014619883040935672</v>
      </c>
      <c r="P74" s="19">
        <v>16517</v>
      </c>
      <c r="Q74" s="17">
        <v>76</v>
      </c>
      <c r="R74" s="18">
        <f t="shared" si="44"/>
        <v>0.0046013198522734155</v>
      </c>
      <c r="S74" s="17">
        <v>0</v>
      </c>
      <c r="T74" s="18">
        <f t="shared" si="45"/>
        <v>0</v>
      </c>
      <c r="U74" s="17">
        <v>11382</v>
      </c>
      <c r="V74" s="17">
        <v>56</v>
      </c>
      <c r="W74" s="18">
        <f t="shared" si="46"/>
        <v>0.004920049200492005</v>
      </c>
      <c r="X74" s="17">
        <v>0</v>
      </c>
      <c r="Y74" s="18">
        <f t="shared" si="47"/>
        <v>0</v>
      </c>
      <c r="Z74" s="19">
        <v>2</v>
      </c>
      <c r="AA74" s="17">
        <v>0</v>
      </c>
      <c r="AB74" s="18">
        <f t="shared" si="48"/>
        <v>0</v>
      </c>
      <c r="AC74" s="17">
        <v>0</v>
      </c>
      <c r="AD74" s="18">
        <f>IF(Z74=0,0,AC74/Z74)</f>
        <v>0</v>
      </c>
      <c r="AE74" s="18"/>
      <c r="AF74" s="6">
        <v>100</v>
      </c>
      <c r="AG74" s="7">
        <v>0</v>
      </c>
    </row>
    <row r="75" spans="1:33" ht="12.75">
      <c r="A75" s="5"/>
      <c r="B75" s="5"/>
      <c r="C75" s="6"/>
      <c r="D75" s="17"/>
      <c r="E75" s="17"/>
      <c r="F75" s="17"/>
      <c r="G75" s="17"/>
      <c r="H75" s="18"/>
      <c r="I75" s="17"/>
      <c r="J75" s="18"/>
      <c r="K75" s="19"/>
      <c r="L75" s="17"/>
      <c r="M75" s="18"/>
      <c r="N75" s="17"/>
      <c r="O75" s="18"/>
      <c r="P75" s="19"/>
      <c r="Q75" s="17"/>
      <c r="R75" s="18"/>
      <c r="S75" s="17"/>
      <c r="T75" s="18"/>
      <c r="U75" s="17"/>
      <c r="V75" s="17"/>
      <c r="W75" s="18"/>
      <c r="X75" s="17"/>
      <c r="Y75" s="18"/>
      <c r="Z75" s="19"/>
      <c r="AA75" s="17"/>
      <c r="AB75" s="18"/>
      <c r="AC75" s="17"/>
      <c r="AD75" s="18"/>
      <c r="AE75" s="18"/>
      <c r="AF75" s="6"/>
      <c r="AG75" s="7"/>
    </row>
    <row r="76" spans="1:33" s="12" customFormat="1" ht="12.75">
      <c r="A76" s="29" t="s">
        <v>107</v>
      </c>
      <c r="B76" s="29"/>
      <c r="C76" s="20"/>
      <c r="D76" s="21">
        <f>SUM(D64:D74)</f>
        <v>2590145</v>
      </c>
      <c r="E76" s="21">
        <f aca="true" t="shared" si="49" ref="E76:AC76">SUM(E64:E74)</f>
        <v>2590145</v>
      </c>
      <c r="F76" s="21">
        <f t="shared" si="49"/>
        <v>2578290</v>
      </c>
      <c r="G76" s="21">
        <f t="shared" si="49"/>
        <v>11076</v>
      </c>
      <c r="H76" s="22">
        <f>G76/E76</f>
        <v>0.004276208474815116</v>
      </c>
      <c r="I76" s="21">
        <f t="shared" si="49"/>
        <v>779</v>
      </c>
      <c r="J76" s="22">
        <f>I76/E76</f>
        <v>0.0003007553631167367</v>
      </c>
      <c r="K76" s="21">
        <f t="shared" si="49"/>
        <v>419252</v>
      </c>
      <c r="L76" s="21">
        <f t="shared" si="49"/>
        <v>1592</v>
      </c>
      <c r="M76" s="22">
        <f>L76/K76</f>
        <v>0.0037972388921221605</v>
      </c>
      <c r="N76" s="21">
        <f t="shared" si="49"/>
        <v>774</v>
      </c>
      <c r="O76" s="22">
        <f>N76/K76</f>
        <v>0.001846145039260397</v>
      </c>
      <c r="P76" s="21">
        <f t="shared" si="49"/>
        <v>645297</v>
      </c>
      <c r="Q76" s="21">
        <f t="shared" si="49"/>
        <v>2207</v>
      </c>
      <c r="R76" s="22">
        <f>Q76/P76</f>
        <v>0.0034201305755334364</v>
      </c>
      <c r="S76" s="21">
        <f t="shared" si="49"/>
        <v>0</v>
      </c>
      <c r="T76" s="22">
        <f>S76/P76</f>
        <v>0</v>
      </c>
      <c r="U76" s="21">
        <f t="shared" si="49"/>
        <v>1522253</v>
      </c>
      <c r="V76" s="21">
        <f t="shared" si="49"/>
        <v>7256</v>
      </c>
      <c r="W76" s="22">
        <f>V76/U76</f>
        <v>0.0047666189523029355</v>
      </c>
      <c r="X76" s="21">
        <f t="shared" si="49"/>
        <v>0</v>
      </c>
      <c r="Y76" s="22">
        <f>X76/U76</f>
        <v>0</v>
      </c>
      <c r="Z76" s="21">
        <f t="shared" si="49"/>
        <v>3343</v>
      </c>
      <c r="AA76" s="21">
        <f t="shared" si="49"/>
        <v>21</v>
      </c>
      <c r="AB76" s="22">
        <f>AA76/Z76</f>
        <v>0.006281782829793599</v>
      </c>
      <c r="AC76" s="21">
        <f t="shared" si="49"/>
        <v>5</v>
      </c>
      <c r="AD76" s="22">
        <f>IF(Z76=0,0,AC76/Z76)</f>
        <v>0.0014956625785222854</v>
      </c>
      <c r="AE76" s="22"/>
      <c r="AF76" s="20"/>
      <c r="AG76" s="30"/>
    </row>
    <row r="77" spans="1:33" ht="12.75">
      <c r="A77" s="5"/>
      <c r="B77" s="5"/>
      <c r="C77" s="6"/>
      <c r="D77" s="17"/>
      <c r="E77" s="17"/>
      <c r="F77" s="17"/>
      <c r="G77" s="17"/>
      <c r="H77" s="18"/>
      <c r="I77" s="17"/>
      <c r="J77" s="18"/>
      <c r="K77" s="19"/>
      <c r="L77" s="17"/>
      <c r="M77" s="18"/>
      <c r="N77" s="17"/>
      <c r="O77" s="18"/>
      <c r="P77" s="19"/>
      <c r="Q77" s="17"/>
      <c r="R77" s="18"/>
      <c r="S77" s="17"/>
      <c r="T77" s="18"/>
      <c r="U77" s="17"/>
      <c r="V77" s="17"/>
      <c r="W77" s="18"/>
      <c r="X77" s="17"/>
      <c r="Y77" s="18"/>
      <c r="Z77" s="19"/>
      <c r="AA77" s="17"/>
      <c r="AB77" s="18"/>
      <c r="AC77" s="17"/>
      <c r="AD77" s="18"/>
      <c r="AE77" s="18"/>
      <c r="AF77" s="6"/>
      <c r="AG77" s="7"/>
    </row>
    <row r="78" spans="1:33" s="12" customFormat="1" ht="12.75">
      <c r="A78" s="29" t="s">
        <v>27</v>
      </c>
      <c r="B78" s="29" t="s">
        <v>80</v>
      </c>
      <c r="C78" s="20" t="s">
        <v>103</v>
      </c>
      <c r="D78" s="21">
        <v>464849</v>
      </c>
      <c r="E78" s="21">
        <v>465017</v>
      </c>
      <c r="F78" s="21">
        <v>463222</v>
      </c>
      <c r="G78" s="21">
        <f>L78+Q78+V78+AA78</f>
        <v>1581</v>
      </c>
      <c r="H78" s="22">
        <f>G78/E78</f>
        <v>0.0033998757034689056</v>
      </c>
      <c r="I78" s="21">
        <f>N78+S78+X78+AC78</f>
        <v>214</v>
      </c>
      <c r="J78" s="22">
        <f>I78/E78</f>
        <v>0.00046019822931204666</v>
      </c>
      <c r="K78" s="40">
        <v>64031</v>
      </c>
      <c r="L78" s="21">
        <v>218</v>
      </c>
      <c r="M78" s="22">
        <f>L78/K78</f>
        <v>0.0034046008964407864</v>
      </c>
      <c r="N78" s="21">
        <v>200</v>
      </c>
      <c r="O78" s="22">
        <f>N78/K78</f>
        <v>0.00312348706095485</v>
      </c>
      <c r="P78" s="40">
        <v>86642</v>
      </c>
      <c r="Q78" s="21">
        <v>277</v>
      </c>
      <c r="R78" s="22">
        <f>Q78/P78</f>
        <v>0.003197063779691143</v>
      </c>
      <c r="S78" s="21">
        <v>0</v>
      </c>
      <c r="T78" s="22">
        <f>S78/P78</f>
        <v>0</v>
      </c>
      <c r="U78" s="21">
        <v>313930</v>
      </c>
      <c r="V78" s="21">
        <v>1052</v>
      </c>
      <c r="W78" s="22">
        <f>V78/U78</f>
        <v>0.003351065524161437</v>
      </c>
      <c r="X78" s="21">
        <v>0</v>
      </c>
      <c r="Y78" s="22">
        <f>X78/U78</f>
        <v>0</v>
      </c>
      <c r="Z78" s="40">
        <v>414</v>
      </c>
      <c r="AA78" s="21">
        <v>34</v>
      </c>
      <c r="AB78" s="22">
        <f>AA78/Z78</f>
        <v>0.0821256038647343</v>
      </c>
      <c r="AC78" s="21">
        <v>14</v>
      </c>
      <c r="AD78" s="22">
        <f>IF(Z78=0,0,AC78/Z78)</f>
        <v>0.033816425120772944</v>
      </c>
      <c r="AE78" s="22"/>
      <c r="AF78" s="20">
        <v>100</v>
      </c>
      <c r="AG78" s="30">
        <v>0</v>
      </c>
    </row>
    <row r="79" spans="1:33" ht="12.75">
      <c r="A79" s="5" t="s">
        <v>29</v>
      </c>
      <c r="B79" s="5" t="s">
        <v>80</v>
      </c>
      <c r="C79" s="6" t="s">
        <v>103</v>
      </c>
      <c r="D79" s="17">
        <v>61707</v>
      </c>
      <c r="E79" s="17">
        <v>61707</v>
      </c>
      <c r="F79" s="17">
        <v>61414</v>
      </c>
      <c r="G79" s="17">
        <f>L79+Q79+V79+AA79</f>
        <v>263</v>
      </c>
      <c r="H79" s="18">
        <f>G79/E79</f>
        <v>0.004262077235969987</v>
      </c>
      <c r="I79" s="17">
        <f>N79+S79+X79+AC79</f>
        <v>30</v>
      </c>
      <c r="J79" s="18">
        <f>I79/E79</f>
        <v>0.00048616850600418103</v>
      </c>
      <c r="K79" s="19">
        <v>12152</v>
      </c>
      <c r="L79" s="17">
        <v>47</v>
      </c>
      <c r="M79" s="18">
        <f>L79/K79</f>
        <v>0.0038676761026991443</v>
      </c>
      <c r="N79" s="17">
        <v>27</v>
      </c>
      <c r="O79" s="18">
        <f>N79/K79</f>
        <v>0.0022218564845292955</v>
      </c>
      <c r="P79" s="19">
        <v>17328</v>
      </c>
      <c r="Q79" s="17">
        <v>67</v>
      </c>
      <c r="R79" s="18">
        <f>Q79/P79</f>
        <v>0.00386657433056325</v>
      </c>
      <c r="S79" s="17">
        <v>0</v>
      </c>
      <c r="T79" s="18">
        <f>S79/P79</f>
        <v>0</v>
      </c>
      <c r="U79" s="17">
        <v>32015</v>
      </c>
      <c r="V79" s="17">
        <v>149</v>
      </c>
      <c r="W79" s="18">
        <f>V79/U79</f>
        <v>0.004654068405434952</v>
      </c>
      <c r="X79" s="17">
        <v>0</v>
      </c>
      <c r="Y79" s="18">
        <f>X79/U79</f>
        <v>0</v>
      </c>
      <c r="Z79" s="19">
        <v>212</v>
      </c>
      <c r="AA79" s="17">
        <v>0</v>
      </c>
      <c r="AB79" s="18">
        <f>AA79/Z79</f>
        <v>0</v>
      </c>
      <c r="AC79" s="17">
        <v>3</v>
      </c>
      <c r="AD79" s="18">
        <f>IF(Z79=0,0,AC79/Z79)</f>
        <v>0.014150943396226415</v>
      </c>
      <c r="AE79" s="18"/>
      <c r="AF79" s="6">
        <v>90</v>
      </c>
      <c r="AG79" s="7">
        <v>10</v>
      </c>
    </row>
    <row r="80" spans="1:33" s="12" customFormat="1" ht="12.75">
      <c r="A80" s="29" t="s">
        <v>49</v>
      </c>
      <c r="B80" s="29" t="s">
        <v>80</v>
      </c>
      <c r="C80" s="20" t="s">
        <v>103</v>
      </c>
      <c r="D80" s="21">
        <v>547340</v>
      </c>
      <c r="E80" s="21">
        <v>547340</v>
      </c>
      <c r="F80" s="21">
        <v>544622</v>
      </c>
      <c r="G80" s="21">
        <f>L80+Q80+V80+AA80</f>
        <v>2359</v>
      </c>
      <c r="H80" s="22">
        <f>G80/E80</f>
        <v>0.004309935323564877</v>
      </c>
      <c r="I80" s="21">
        <f>N80+S80+X80+AC80</f>
        <v>359</v>
      </c>
      <c r="J80" s="22">
        <f>I80/E80</f>
        <v>0.00065589944093251</v>
      </c>
      <c r="K80" s="40">
        <v>91802</v>
      </c>
      <c r="L80" s="21">
        <v>434</v>
      </c>
      <c r="M80" s="22">
        <f>L80/K80</f>
        <v>0.0047275658482386</v>
      </c>
      <c r="N80" s="21">
        <v>329</v>
      </c>
      <c r="O80" s="22">
        <f>N80/K80</f>
        <v>0.0035837999172131326</v>
      </c>
      <c r="P80" s="40">
        <v>49831</v>
      </c>
      <c r="Q80" s="21">
        <v>196</v>
      </c>
      <c r="R80" s="22">
        <f>Q80/P80</f>
        <v>0.003933294535530092</v>
      </c>
      <c r="S80" s="21">
        <v>0</v>
      </c>
      <c r="T80" s="22">
        <f>S80/P80</f>
        <v>0</v>
      </c>
      <c r="U80" s="21">
        <v>404666</v>
      </c>
      <c r="V80" s="21">
        <v>1701</v>
      </c>
      <c r="W80" s="22">
        <f>V80/U80</f>
        <v>0.004203466562547879</v>
      </c>
      <c r="X80" s="21">
        <v>0</v>
      </c>
      <c r="Y80" s="22">
        <f>X80/U80</f>
        <v>0</v>
      </c>
      <c r="Z80" s="40">
        <v>1041</v>
      </c>
      <c r="AA80" s="21">
        <v>28</v>
      </c>
      <c r="AB80" s="22">
        <f>AA80/Z80</f>
        <v>0.026897214217098942</v>
      </c>
      <c r="AC80" s="21">
        <v>30</v>
      </c>
      <c r="AD80" s="22">
        <f>IF(Z80=0,0,AC80/Z80)</f>
        <v>0.02881844380403458</v>
      </c>
      <c r="AE80" s="22"/>
      <c r="AF80" s="20">
        <v>99</v>
      </c>
      <c r="AG80" s="30">
        <v>1</v>
      </c>
    </row>
    <row r="81" spans="1:33" ht="12.75">
      <c r="A81" s="5" t="s">
        <v>51</v>
      </c>
      <c r="B81" s="5" t="s">
        <v>80</v>
      </c>
      <c r="C81" s="6" t="s">
        <v>103</v>
      </c>
      <c r="D81" s="17">
        <v>457581</v>
      </c>
      <c r="E81" s="17">
        <v>457581</v>
      </c>
      <c r="F81" s="17">
        <v>455357</v>
      </c>
      <c r="G81" s="17">
        <f>L81+Q81+V81+AA81</f>
        <v>1847</v>
      </c>
      <c r="H81" s="18">
        <f>G81/E81</f>
        <v>0.00403644382087543</v>
      </c>
      <c r="I81" s="17">
        <f>N81+S81+X81+AC81</f>
        <v>377</v>
      </c>
      <c r="J81" s="18">
        <f>I81/E81</f>
        <v>0.000823897845408791</v>
      </c>
      <c r="K81" s="19">
        <v>88360</v>
      </c>
      <c r="L81" s="17">
        <v>249</v>
      </c>
      <c r="M81" s="18">
        <f>L81/K81</f>
        <v>0.0028180172023540063</v>
      </c>
      <c r="N81" s="17">
        <v>377</v>
      </c>
      <c r="O81" s="18">
        <f>N81/K81</f>
        <v>0.004266636487098235</v>
      </c>
      <c r="P81" s="19">
        <v>69902</v>
      </c>
      <c r="Q81" s="17">
        <v>240</v>
      </c>
      <c r="R81" s="18">
        <f>Q81/P81</f>
        <v>0.003433378157992618</v>
      </c>
      <c r="S81" s="17">
        <v>0</v>
      </c>
      <c r="T81" s="18">
        <f>S81/P81</f>
        <v>0</v>
      </c>
      <c r="U81" s="17">
        <v>299201</v>
      </c>
      <c r="V81" s="17">
        <v>1356</v>
      </c>
      <c r="W81" s="18">
        <f>V81/U81</f>
        <v>0.004532070414203161</v>
      </c>
      <c r="X81" s="17">
        <v>0</v>
      </c>
      <c r="Y81" s="18">
        <f>X81/U81</f>
        <v>0</v>
      </c>
      <c r="Z81" s="19">
        <v>118</v>
      </c>
      <c r="AA81" s="17">
        <v>2</v>
      </c>
      <c r="AB81" s="18">
        <f>AA81/Z81</f>
        <v>0.01694915254237288</v>
      </c>
      <c r="AC81" s="17">
        <v>0</v>
      </c>
      <c r="AD81" s="18">
        <f>IF(Z81=0,0,AC81/Z81)</f>
        <v>0</v>
      </c>
      <c r="AE81" s="18"/>
      <c r="AF81" s="6">
        <v>100</v>
      </c>
      <c r="AG81" s="7">
        <v>0</v>
      </c>
    </row>
    <row r="82" spans="1:33" ht="12.75">
      <c r="A82" s="5"/>
      <c r="B82" s="5"/>
      <c r="C82" s="6"/>
      <c r="D82" s="17"/>
      <c r="E82" s="17"/>
      <c r="F82" s="17"/>
      <c r="G82" s="17"/>
      <c r="H82" s="6"/>
      <c r="I82" s="17"/>
      <c r="J82" s="6"/>
      <c r="K82" s="17"/>
      <c r="L82" s="17"/>
      <c r="M82" s="6"/>
      <c r="N82" s="17"/>
      <c r="O82" s="6"/>
      <c r="P82" s="17"/>
      <c r="Q82" s="17"/>
      <c r="R82" s="6"/>
      <c r="S82" s="17"/>
      <c r="T82" s="6"/>
      <c r="U82" s="17"/>
      <c r="V82" s="17"/>
      <c r="W82" s="6"/>
      <c r="X82" s="17"/>
      <c r="Y82" s="6"/>
      <c r="Z82" s="17"/>
      <c r="AA82" s="17"/>
      <c r="AB82" s="6"/>
      <c r="AC82" s="17"/>
      <c r="AD82" s="6"/>
      <c r="AE82" s="6"/>
      <c r="AF82" s="6"/>
      <c r="AG82" s="7"/>
    </row>
    <row r="83" spans="1:33" s="12" customFormat="1" ht="12.75">
      <c r="A83" s="29" t="s">
        <v>108</v>
      </c>
      <c r="B83" s="29"/>
      <c r="C83" s="20"/>
      <c r="D83" s="21">
        <f>SUM(D78:D81)</f>
        <v>1531477</v>
      </c>
      <c r="E83" s="21">
        <f>SUM(E78:E81)</f>
        <v>1531645</v>
      </c>
      <c r="F83" s="21">
        <f>SUM(F78:F81)</f>
        <v>1524615</v>
      </c>
      <c r="G83" s="21">
        <f>SUM(G78:G81)</f>
        <v>6050</v>
      </c>
      <c r="H83" s="22">
        <f>G83/E83</f>
        <v>0.003950001469008811</v>
      </c>
      <c r="I83" s="21">
        <f>SUM(I78:I81)</f>
        <v>980</v>
      </c>
      <c r="J83" s="22">
        <f>I83/E83</f>
        <v>0.0006398349486989479</v>
      </c>
      <c r="K83" s="21">
        <f>SUM(K78:K81)</f>
        <v>256345</v>
      </c>
      <c r="L83" s="21">
        <f>SUM(L78:L81)</f>
        <v>948</v>
      </c>
      <c r="M83" s="22">
        <f>L83/K83</f>
        <v>0.0036981411769295286</v>
      </c>
      <c r="N83" s="21">
        <f>SUM(N78:N81)</f>
        <v>933</v>
      </c>
      <c r="O83" s="22">
        <f>N83/K83</f>
        <v>0.0036396262848895043</v>
      </c>
      <c r="P83" s="21">
        <f>SUM(P78:P81)</f>
        <v>223703</v>
      </c>
      <c r="Q83" s="21">
        <f>SUM(Q78:Q81)</f>
        <v>780</v>
      </c>
      <c r="R83" s="22">
        <f>Q83/P83</f>
        <v>0.003486765935190856</v>
      </c>
      <c r="S83" s="21">
        <f>SUM(S78:S81)</f>
        <v>0</v>
      </c>
      <c r="T83" s="22">
        <f>S83/P83</f>
        <v>0</v>
      </c>
      <c r="U83" s="21">
        <f>SUM(U78:U81)</f>
        <v>1049812</v>
      </c>
      <c r="V83" s="21">
        <f>SUM(V78:V81)</f>
        <v>4258</v>
      </c>
      <c r="W83" s="22">
        <f>V83/U83</f>
        <v>0.0040559643059900246</v>
      </c>
      <c r="X83" s="21">
        <f>SUM(X78:X81)</f>
        <v>0</v>
      </c>
      <c r="Y83" s="22">
        <f>X83/U83</f>
        <v>0</v>
      </c>
      <c r="Z83" s="21">
        <f>SUM(Z78:Z81)</f>
        <v>1785</v>
      </c>
      <c r="AA83" s="21">
        <f>SUM(AA78:AA81)</f>
        <v>64</v>
      </c>
      <c r="AB83" s="22">
        <f>AA83/Z83</f>
        <v>0.035854341736694675</v>
      </c>
      <c r="AC83" s="21">
        <f>SUM(AC78:AC81)</f>
        <v>47</v>
      </c>
      <c r="AD83" s="22">
        <f>AC83/Z83</f>
        <v>0.026330532212885154</v>
      </c>
      <c r="AE83" s="22"/>
      <c r="AF83" s="21"/>
      <c r="AG83" s="30"/>
    </row>
    <row r="84" spans="1:33" ht="12.75">
      <c r="A84" s="5"/>
      <c r="B84" s="5"/>
      <c r="C84" s="6"/>
      <c r="D84" s="17"/>
      <c r="E84" s="17"/>
      <c r="F84" s="17"/>
      <c r="G84" s="17"/>
      <c r="H84" s="6"/>
      <c r="I84" s="17"/>
      <c r="J84" s="6"/>
      <c r="K84" s="17"/>
      <c r="L84" s="17"/>
      <c r="M84" s="6"/>
      <c r="N84" s="17"/>
      <c r="O84" s="6"/>
      <c r="P84" s="17"/>
      <c r="Q84" s="17"/>
      <c r="R84" s="6"/>
      <c r="S84" s="17"/>
      <c r="T84" s="6"/>
      <c r="U84" s="17"/>
      <c r="V84" s="17"/>
      <c r="W84" s="6"/>
      <c r="X84" s="17"/>
      <c r="Y84" s="6"/>
      <c r="Z84" s="17"/>
      <c r="AA84" s="17"/>
      <c r="AB84" s="6"/>
      <c r="AC84" s="17"/>
      <c r="AD84" s="6"/>
      <c r="AE84" s="6"/>
      <c r="AF84" s="6"/>
      <c r="AG84" s="7"/>
    </row>
    <row r="85" spans="1:33" ht="12.75">
      <c r="A85" s="5" t="s">
        <v>104</v>
      </c>
      <c r="B85" s="5"/>
      <c r="C85" s="6"/>
      <c r="D85" s="17">
        <f>D34</f>
        <v>2354808</v>
      </c>
      <c r="E85" s="17">
        <f>E34</f>
        <v>2355611</v>
      </c>
      <c r="F85" s="17">
        <f>F34</f>
        <v>2349133</v>
      </c>
      <c r="G85" s="17">
        <f>G34</f>
        <v>5764</v>
      </c>
      <c r="H85" s="18">
        <v>0.002446923537035614</v>
      </c>
      <c r="I85" s="17">
        <f>I34</f>
        <v>714</v>
      </c>
      <c r="J85" s="18">
        <v>0.00030310607311648653</v>
      </c>
      <c r="K85" s="17">
        <f>K34</f>
        <v>439717</v>
      </c>
      <c r="L85" s="17">
        <f>L34</f>
        <v>1396</v>
      </c>
      <c r="M85" s="18">
        <v>0.003174769226570726</v>
      </c>
      <c r="N85" s="17">
        <f>N34</f>
        <v>431</v>
      </c>
      <c r="O85" s="18">
        <v>0.000980175885853856</v>
      </c>
      <c r="P85" s="17">
        <f>P34</f>
        <v>350048</v>
      </c>
      <c r="Q85" s="17">
        <f>Q34</f>
        <v>644</v>
      </c>
      <c r="R85" s="18">
        <v>0.0018397476917451322</v>
      </c>
      <c r="S85" s="17">
        <f>S34</f>
        <v>56</v>
      </c>
      <c r="T85" s="18">
        <v>0.00015997806015175062</v>
      </c>
      <c r="U85" s="17">
        <f>U34</f>
        <v>1562301</v>
      </c>
      <c r="V85" s="17">
        <f>V34</f>
        <v>3710</v>
      </c>
      <c r="W85" s="18">
        <v>0.0023747024421030263</v>
      </c>
      <c r="X85" s="17">
        <f>X34</f>
        <v>215</v>
      </c>
      <c r="Y85" s="18">
        <v>0.00013761752696823468</v>
      </c>
      <c r="Z85" s="17">
        <f>Z34</f>
        <v>3545</v>
      </c>
      <c r="AA85" s="17">
        <f>AA34</f>
        <v>14</v>
      </c>
      <c r="AB85" s="18">
        <v>0.0039492242595204514</v>
      </c>
      <c r="AC85" s="17">
        <f>AC34</f>
        <v>12</v>
      </c>
      <c r="AD85" s="18">
        <v>0.003385049365303244</v>
      </c>
      <c r="AE85" s="18"/>
      <c r="AF85" s="6"/>
      <c r="AG85" s="7"/>
    </row>
    <row r="86" spans="1:33" ht="12.75">
      <c r="A86" s="5" t="s">
        <v>105</v>
      </c>
      <c r="B86" s="5"/>
      <c r="C86" s="6"/>
      <c r="D86" s="17">
        <f>D51</f>
        <v>364622</v>
      </c>
      <c r="E86" s="17">
        <f>E51</f>
        <v>364622</v>
      </c>
      <c r="F86" s="17">
        <f>F51</f>
        <v>362728</v>
      </c>
      <c r="G86" s="17">
        <f>G51</f>
        <v>1396</v>
      </c>
      <c r="H86" s="18">
        <v>0.0038286225186631635</v>
      </c>
      <c r="I86" s="17">
        <f>I51</f>
        <v>498</v>
      </c>
      <c r="J86" s="18">
        <v>0.0013657980045087789</v>
      </c>
      <c r="K86" s="17">
        <f>K51</f>
        <v>69844</v>
      </c>
      <c r="L86" s="17">
        <f>L51</f>
        <v>332</v>
      </c>
      <c r="M86" s="18">
        <v>0.004753450546933166</v>
      </c>
      <c r="N86" s="17">
        <f>N51</f>
        <v>103</v>
      </c>
      <c r="O86" s="18">
        <v>0.0014747150793196265</v>
      </c>
      <c r="P86" s="17">
        <f>P51</f>
        <v>68630</v>
      </c>
      <c r="Q86" s="17">
        <f>Q51</f>
        <v>218</v>
      </c>
      <c r="R86" s="18">
        <v>0.0031764534460148623</v>
      </c>
      <c r="S86" s="17">
        <f>S51</f>
        <v>57</v>
      </c>
      <c r="T86" s="18">
        <v>0.0008305405799213172</v>
      </c>
      <c r="U86" s="17">
        <f>U51</f>
        <v>226002</v>
      </c>
      <c r="V86" s="17">
        <f>V51</f>
        <v>845</v>
      </c>
      <c r="W86" s="18">
        <v>0.003738904965442784</v>
      </c>
      <c r="X86" s="17">
        <f>X51</f>
        <v>335</v>
      </c>
      <c r="Y86" s="18">
        <v>0.0014822877673648905</v>
      </c>
      <c r="Z86" s="17">
        <f>Z51</f>
        <v>146</v>
      </c>
      <c r="AA86" s="17">
        <f>AA51</f>
        <v>1</v>
      </c>
      <c r="AB86" s="18">
        <v>0.00684931506849315</v>
      </c>
      <c r="AC86" s="17">
        <f>AC51</f>
        <v>3</v>
      </c>
      <c r="AD86" s="18">
        <v>0.02054794520547945</v>
      </c>
      <c r="AE86" s="18"/>
      <c r="AF86" s="6"/>
      <c r="AG86" s="7"/>
    </row>
    <row r="87" spans="1:33" ht="12.75">
      <c r="A87" s="5" t="s">
        <v>106</v>
      </c>
      <c r="B87" s="5"/>
      <c r="C87" s="6"/>
      <c r="D87" s="17">
        <f>D62</f>
        <v>799267</v>
      </c>
      <c r="E87" s="17">
        <f>E62</f>
        <v>799267</v>
      </c>
      <c r="F87" s="17">
        <f>F62</f>
        <v>795071</v>
      </c>
      <c r="G87" s="17">
        <f>G62</f>
        <v>3051</v>
      </c>
      <c r="H87" s="18">
        <v>0.003817247553070501</v>
      </c>
      <c r="I87" s="17">
        <f>I62</f>
        <v>1145</v>
      </c>
      <c r="J87" s="18">
        <v>0.001432562585468936</v>
      </c>
      <c r="K87" s="17">
        <f>K62</f>
        <v>151577</v>
      </c>
      <c r="L87" s="17">
        <f>L62</f>
        <v>1173</v>
      </c>
      <c r="M87" s="18">
        <v>0.007738641086708405</v>
      </c>
      <c r="N87" s="17">
        <f>N62</f>
        <v>878</v>
      </c>
      <c r="O87" s="18">
        <v>0.005792435527817545</v>
      </c>
      <c r="P87" s="17">
        <f>P62</f>
        <v>140799</v>
      </c>
      <c r="Q87" s="17">
        <f>Q62</f>
        <v>422</v>
      </c>
      <c r="R87" s="18">
        <v>0.002997180377701546</v>
      </c>
      <c r="S87" s="17">
        <f>S62</f>
        <v>55</v>
      </c>
      <c r="T87" s="18">
        <v>0.00039062777434498825</v>
      </c>
      <c r="U87" s="17">
        <f>U62</f>
        <v>505693</v>
      </c>
      <c r="V87" s="17">
        <f>V62</f>
        <v>1447</v>
      </c>
      <c r="W87" s="18">
        <v>0.0028614198733223515</v>
      </c>
      <c r="X87" s="17">
        <f>X62</f>
        <v>210</v>
      </c>
      <c r="Y87" s="18">
        <v>0.00041527171623890384</v>
      </c>
      <c r="Z87" s="17">
        <f>Z62</f>
        <v>1198</v>
      </c>
      <c r="AA87" s="17">
        <f>AA62</f>
        <v>9</v>
      </c>
      <c r="AB87" s="18">
        <v>0.007512520868113523</v>
      </c>
      <c r="AC87" s="17">
        <f>AC62</f>
        <v>2</v>
      </c>
      <c r="AD87" s="18">
        <v>0.001669449081803005</v>
      </c>
      <c r="AE87" s="18"/>
      <c r="AF87" s="6"/>
      <c r="AG87" s="7"/>
    </row>
    <row r="88" spans="1:33" ht="12.75">
      <c r="A88" s="5" t="s">
        <v>107</v>
      </c>
      <c r="B88" s="5"/>
      <c r="C88" s="6"/>
      <c r="D88" s="17">
        <f>D76</f>
        <v>2590145</v>
      </c>
      <c r="E88" s="17">
        <f>E76</f>
        <v>2590145</v>
      </c>
      <c r="F88" s="17">
        <f>F76</f>
        <v>2578290</v>
      </c>
      <c r="G88" s="17">
        <f>G76</f>
        <v>11076</v>
      </c>
      <c r="H88" s="18">
        <v>0.004276208474815116</v>
      </c>
      <c r="I88" s="17">
        <f>I76</f>
        <v>779</v>
      </c>
      <c r="J88" s="18">
        <v>0.0003007553631167367</v>
      </c>
      <c r="K88" s="17">
        <f>K76</f>
        <v>419252</v>
      </c>
      <c r="L88" s="17">
        <f>L76</f>
        <v>1592</v>
      </c>
      <c r="M88" s="18">
        <v>0.0037972388921221605</v>
      </c>
      <c r="N88" s="17">
        <f>N76</f>
        <v>774</v>
      </c>
      <c r="O88" s="18">
        <v>0.001846145039260397</v>
      </c>
      <c r="P88" s="17">
        <f>P76</f>
        <v>645297</v>
      </c>
      <c r="Q88" s="17">
        <f>Q76</f>
        <v>2207</v>
      </c>
      <c r="R88" s="18">
        <v>0.0034201305755334364</v>
      </c>
      <c r="S88" s="17">
        <f>S76</f>
        <v>0</v>
      </c>
      <c r="T88" s="18">
        <v>0</v>
      </c>
      <c r="U88" s="17">
        <f>U76</f>
        <v>1522253</v>
      </c>
      <c r="V88" s="17">
        <f>V76</f>
        <v>7256</v>
      </c>
      <c r="W88" s="18">
        <v>0.0047666189523029355</v>
      </c>
      <c r="X88" s="17">
        <f>X76</f>
        <v>0</v>
      </c>
      <c r="Y88" s="18">
        <v>0</v>
      </c>
      <c r="Z88" s="17">
        <f>Z76</f>
        <v>3343</v>
      </c>
      <c r="AA88" s="17">
        <f>AA76</f>
        <v>21</v>
      </c>
      <c r="AB88" s="18">
        <v>0.006281782829793599</v>
      </c>
      <c r="AC88" s="17">
        <f>AC76</f>
        <v>5</v>
      </c>
      <c r="AD88" s="18">
        <v>0.0014956625785222854</v>
      </c>
      <c r="AE88" s="18"/>
      <c r="AF88" s="6"/>
      <c r="AG88" s="7"/>
    </row>
    <row r="89" spans="1:33" s="39" customFormat="1" ht="12.75">
      <c r="A89" s="35" t="s">
        <v>108</v>
      </c>
      <c r="B89" s="35"/>
      <c r="C89" s="34"/>
      <c r="D89" s="36">
        <f>D83</f>
        <v>1531477</v>
      </c>
      <c r="E89" s="36">
        <f>E83</f>
        <v>1531645</v>
      </c>
      <c r="F89" s="36">
        <f>F83</f>
        <v>1524615</v>
      </c>
      <c r="G89" s="36">
        <f>G83</f>
        <v>6050</v>
      </c>
      <c r="H89" s="37">
        <v>0.003969588253152656</v>
      </c>
      <c r="I89" s="36">
        <f>I83</f>
        <v>980</v>
      </c>
      <c r="J89" s="37">
        <v>0.0006202481645551025</v>
      </c>
      <c r="K89" s="36">
        <f>K83</f>
        <v>256345</v>
      </c>
      <c r="L89" s="36">
        <f>L83</f>
        <v>948</v>
      </c>
      <c r="M89" s="37">
        <v>0.011324582106146014</v>
      </c>
      <c r="N89" s="36">
        <f>N83</f>
        <v>933</v>
      </c>
      <c r="O89" s="37">
        <v>0.0036396262848895043</v>
      </c>
      <c r="P89" s="36">
        <f>P83</f>
        <v>223703</v>
      </c>
      <c r="Q89" s="36">
        <f>Q83</f>
        <v>780</v>
      </c>
      <c r="R89" s="37">
        <v>0.0026106042386557175</v>
      </c>
      <c r="S89" s="36">
        <f>S83</f>
        <v>0</v>
      </c>
      <c r="T89" s="37">
        <v>0</v>
      </c>
      <c r="U89" s="36">
        <f>U83</f>
        <v>1049812</v>
      </c>
      <c r="V89" s="36">
        <f>V83</f>
        <v>4258</v>
      </c>
      <c r="W89" s="37">
        <v>0.0024356741969038267</v>
      </c>
      <c r="X89" s="36">
        <f>X83</f>
        <v>0</v>
      </c>
      <c r="Y89" s="37">
        <v>0</v>
      </c>
      <c r="Z89" s="36">
        <f>Z83</f>
        <v>1785</v>
      </c>
      <c r="AA89" s="36">
        <f>AA83</f>
        <v>64</v>
      </c>
      <c r="AB89" s="37">
        <v>0.020168067226890758</v>
      </c>
      <c r="AC89" s="36">
        <f>AC83</f>
        <v>47</v>
      </c>
      <c r="AD89" s="37">
        <v>0.009523809523809525</v>
      </c>
      <c r="AE89" s="37"/>
      <c r="AF89" s="34"/>
      <c r="AG89" s="38"/>
    </row>
    <row r="90" spans="1:33" ht="12.75">
      <c r="A90" s="5"/>
      <c r="B90" s="5"/>
      <c r="C90" s="6"/>
      <c r="D90" s="17"/>
      <c r="E90" s="17"/>
      <c r="F90" s="17"/>
      <c r="G90" s="17"/>
      <c r="H90" s="6"/>
      <c r="I90" s="17"/>
      <c r="J90" s="6"/>
      <c r="K90" s="17"/>
      <c r="L90" s="17"/>
      <c r="M90" s="6"/>
      <c r="N90" s="17"/>
      <c r="O90" s="6"/>
      <c r="P90" s="17"/>
      <c r="Q90" s="17"/>
      <c r="R90" s="6"/>
      <c r="S90" s="17"/>
      <c r="T90" s="6"/>
      <c r="U90" s="17"/>
      <c r="V90" s="17"/>
      <c r="W90" s="6"/>
      <c r="X90" s="17"/>
      <c r="Y90" s="6"/>
      <c r="Z90" s="17"/>
      <c r="AA90" s="17"/>
      <c r="AB90" s="6"/>
      <c r="AC90" s="17"/>
      <c r="AD90" s="6"/>
      <c r="AE90" s="6"/>
      <c r="AF90" s="6"/>
      <c r="AG90" s="7"/>
    </row>
    <row r="91" spans="1:33" s="12" customFormat="1" ht="12.75">
      <c r="A91" s="29" t="s">
        <v>113</v>
      </c>
      <c r="B91" s="29"/>
      <c r="C91" s="20"/>
      <c r="D91" s="21"/>
      <c r="E91" s="49"/>
      <c r="F91" s="21"/>
      <c r="G91" s="21"/>
      <c r="H91" s="20"/>
      <c r="I91" s="21"/>
      <c r="J91" s="20"/>
      <c r="K91" s="21"/>
      <c r="L91" s="21"/>
      <c r="M91" s="20"/>
      <c r="N91" s="21"/>
      <c r="O91" s="20"/>
      <c r="P91" s="21"/>
      <c r="Q91" s="21"/>
      <c r="R91" s="20"/>
      <c r="S91" s="21"/>
      <c r="T91" s="20"/>
      <c r="U91" s="21"/>
      <c r="V91" s="21"/>
      <c r="W91" s="20"/>
      <c r="X91" s="21"/>
      <c r="Y91" s="20"/>
      <c r="Z91" s="21"/>
      <c r="AA91" s="21"/>
      <c r="AB91" s="20"/>
      <c r="AC91" s="21"/>
      <c r="AD91" s="20"/>
      <c r="AE91" s="20"/>
      <c r="AF91" s="20"/>
      <c r="AG91" s="30"/>
    </row>
    <row r="92" spans="1:33" s="12" customFormat="1" ht="12.75">
      <c r="A92" s="29" t="s">
        <v>114</v>
      </c>
      <c r="B92" s="29"/>
      <c r="C92" s="20"/>
      <c r="D92" s="21"/>
      <c r="E92" s="21">
        <f>K92+P92+U92+Z92</f>
        <v>3142828</v>
      </c>
      <c r="F92" s="21"/>
      <c r="G92" s="21">
        <f>L92+Q92+V92+AA92</f>
        <v>8773</v>
      </c>
      <c r="H92" s="22">
        <f>G92/E92</f>
        <v>0.002791434975124315</v>
      </c>
      <c r="I92" s="21">
        <f>N92+S92+X92+AC92</f>
        <v>1991</v>
      </c>
      <c r="J92" s="22">
        <f>I92/E92</f>
        <v>0.0006335058743271983</v>
      </c>
      <c r="K92" s="21">
        <f>K85+K86+K88</f>
        <v>928813</v>
      </c>
      <c r="L92" s="21">
        <f>L85+L86+L88</f>
        <v>3320</v>
      </c>
      <c r="M92" s="22">
        <f>L92/K92</f>
        <v>0.003574454707244623</v>
      </c>
      <c r="N92" s="21">
        <f>N85+N86+N88</f>
        <v>1308</v>
      </c>
      <c r="O92" s="22">
        <f>N92/K92</f>
        <v>0.0014082490232156526</v>
      </c>
      <c r="P92" s="21">
        <f>P85+P86</f>
        <v>418678</v>
      </c>
      <c r="Q92" s="21">
        <f>Q85+Q86</f>
        <v>862</v>
      </c>
      <c r="R92" s="22">
        <f>Q92/P92</f>
        <v>0.002058861463941263</v>
      </c>
      <c r="S92" s="21">
        <f>S85+S86</f>
        <v>113</v>
      </c>
      <c r="T92" s="22">
        <f>S92/P92</f>
        <v>0.000269897152465618</v>
      </c>
      <c r="U92" s="21">
        <f>U85+U86</f>
        <v>1788303</v>
      </c>
      <c r="V92" s="21">
        <f>V85+V86</f>
        <v>4555</v>
      </c>
      <c r="W92" s="22">
        <f>V92/U92</f>
        <v>0.0025471075091860833</v>
      </c>
      <c r="X92" s="21">
        <f>X85+X86</f>
        <v>550</v>
      </c>
      <c r="Y92" s="22">
        <f>X92/U92</f>
        <v>0.00030755414490721094</v>
      </c>
      <c r="Z92" s="21">
        <f>Z85+Z86+Z88</f>
        <v>7034</v>
      </c>
      <c r="AA92" s="21">
        <f>AA85+AA86+AA88</f>
        <v>36</v>
      </c>
      <c r="AB92" s="22">
        <f>AA92/Z92</f>
        <v>0.005117998294000569</v>
      </c>
      <c r="AC92" s="21">
        <f>AC85+AC86+AC88</f>
        <v>20</v>
      </c>
      <c r="AD92" s="22">
        <f>AC92/Z92</f>
        <v>0.0028433323855558716</v>
      </c>
      <c r="AE92" s="20"/>
      <c r="AF92" s="20"/>
      <c r="AG92" s="30"/>
    </row>
    <row r="93" spans="1:33" s="12" customFormat="1" ht="12.75">
      <c r="A93" s="29" t="s">
        <v>115</v>
      </c>
      <c r="B93" s="29"/>
      <c r="C93" s="20"/>
      <c r="D93" s="21"/>
      <c r="E93" s="21">
        <f>K93+P93+U93+Z93</f>
        <v>1057397</v>
      </c>
      <c r="F93" s="21"/>
      <c r="G93" s="21">
        <f>L93+Q93+V93+AA93</f>
        <v>4063</v>
      </c>
      <c r="H93" s="22">
        <f>G93/E93</f>
        <v>0.003842454631514937</v>
      </c>
      <c r="I93" s="21">
        <f>N93+S93+X93+AC93</f>
        <v>2125</v>
      </c>
      <c r="J93" s="22">
        <f>I93/E93</f>
        <v>0.0020096520039304066</v>
      </c>
      <c r="K93" s="21">
        <f>K87+K89</f>
        <v>407922</v>
      </c>
      <c r="L93" s="21">
        <f>L87+L89</f>
        <v>2121</v>
      </c>
      <c r="M93" s="22">
        <f>L93/K93</f>
        <v>0.005199523438304382</v>
      </c>
      <c r="N93" s="21">
        <f>N87+N89</f>
        <v>1811</v>
      </c>
      <c r="O93" s="22">
        <f>N93/K93</f>
        <v>0.004439574232328729</v>
      </c>
      <c r="P93" s="21">
        <f>P87</f>
        <v>140799</v>
      </c>
      <c r="Q93" s="21">
        <f>Q87</f>
        <v>422</v>
      </c>
      <c r="R93" s="22">
        <f>Q93/P93</f>
        <v>0.002997180377701546</v>
      </c>
      <c r="S93" s="21">
        <f>S87</f>
        <v>55</v>
      </c>
      <c r="T93" s="22">
        <f>S93/P93</f>
        <v>0.00039062777434498825</v>
      </c>
      <c r="U93" s="21">
        <f>U87</f>
        <v>505693</v>
      </c>
      <c r="V93" s="21">
        <f>V87</f>
        <v>1447</v>
      </c>
      <c r="W93" s="22">
        <f>V93/U93</f>
        <v>0.0028614198733223515</v>
      </c>
      <c r="X93" s="21">
        <f>X87</f>
        <v>210</v>
      </c>
      <c r="Y93" s="22">
        <f>X93/U93</f>
        <v>0.00041527171623890384</v>
      </c>
      <c r="Z93" s="21">
        <f>Z87+Z89</f>
        <v>2983</v>
      </c>
      <c r="AA93" s="21">
        <f>AA87+AA89</f>
        <v>73</v>
      </c>
      <c r="AB93" s="22">
        <f>AA93/Z93</f>
        <v>0.024472008045591687</v>
      </c>
      <c r="AC93" s="21">
        <f>AC87+AC89</f>
        <v>49</v>
      </c>
      <c r="AD93" s="22">
        <f>AC93/Z93</f>
        <v>0.016426416359369762</v>
      </c>
      <c r="AE93" s="20"/>
      <c r="AF93" s="20"/>
      <c r="AG93" s="30"/>
    </row>
    <row r="94" spans="1:33" s="12" customFormat="1" ht="12.75">
      <c r="A94" s="29" t="s">
        <v>110</v>
      </c>
      <c r="B94" s="29"/>
      <c r="C94" s="20"/>
      <c r="D94" s="21"/>
      <c r="E94" s="21">
        <f>K94+P94+U94+Z94</f>
        <v>4200225</v>
      </c>
      <c r="F94" s="21"/>
      <c r="G94" s="21">
        <f>G93+G92</f>
        <v>12836</v>
      </c>
      <c r="H94" s="22">
        <f>G94/E94</f>
        <v>0.003056026760471165</v>
      </c>
      <c r="I94" s="21">
        <f>I93+I92</f>
        <v>4116</v>
      </c>
      <c r="J94" s="22">
        <f>I94/E94</f>
        <v>0.0009799475028123494</v>
      </c>
      <c r="K94" s="21">
        <f>K93+K92</f>
        <v>1336735</v>
      </c>
      <c r="L94" s="21">
        <f>L93+L92</f>
        <v>5441</v>
      </c>
      <c r="M94" s="22">
        <f>L94/K94</f>
        <v>0.004070365480068974</v>
      </c>
      <c r="N94" s="21">
        <f>N93+N92</f>
        <v>3119</v>
      </c>
      <c r="O94" s="22">
        <f>N94/K94</f>
        <v>0.0023332971755807997</v>
      </c>
      <c r="P94" s="21">
        <f>P93+P92</f>
        <v>559477</v>
      </c>
      <c r="Q94" s="21">
        <f>Q93+Q92</f>
        <v>1284</v>
      </c>
      <c r="R94" s="22">
        <f>Q94/P94</f>
        <v>0.002295000509404319</v>
      </c>
      <c r="S94" s="21">
        <f>S93+S92</f>
        <v>168</v>
      </c>
      <c r="T94" s="22">
        <f>S94/P94</f>
        <v>0.00030028044048280804</v>
      </c>
      <c r="U94" s="21">
        <f>U93+U92</f>
        <v>2293996</v>
      </c>
      <c r="V94" s="21">
        <f>V93+V92</f>
        <v>6002</v>
      </c>
      <c r="W94" s="22">
        <f>V94/U94</f>
        <v>0.0026163951462862185</v>
      </c>
      <c r="X94" s="21">
        <f>X93+X92</f>
        <v>760</v>
      </c>
      <c r="Y94" s="22">
        <f>X94/U94</f>
        <v>0.0003312996186567021</v>
      </c>
      <c r="Z94" s="21">
        <f>Z93+Z92</f>
        <v>10017</v>
      </c>
      <c r="AA94" s="21">
        <f>AA93+AA92</f>
        <v>109</v>
      </c>
      <c r="AB94" s="22">
        <f>AA94/Z94</f>
        <v>0.010881501447539183</v>
      </c>
      <c r="AC94" s="21">
        <f>AC93+AC92</f>
        <v>69</v>
      </c>
      <c r="AD94" s="22">
        <f>AC94/Z94</f>
        <v>0.006888289907157832</v>
      </c>
      <c r="AE94" s="22"/>
      <c r="AF94" s="20"/>
      <c r="AG94" s="30"/>
    </row>
    <row r="95" spans="1:33" s="12" customFormat="1" ht="12.75">
      <c r="A95" s="29"/>
      <c r="B95" s="29"/>
      <c r="C95" s="20"/>
      <c r="D95" s="21"/>
      <c r="E95" s="21"/>
      <c r="F95" s="21"/>
      <c r="G95" s="21"/>
      <c r="H95" s="22"/>
      <c r="I95" s="21"/>
      <c r="J95" s="22"/>
      <c r="K95" s="21"/>
      <c r="L95" s="21"/>
      <c r="M95" s="22"/>
      <c r="N95" s="21"/>
      <c r="O95" s="22"/>
      <c r="P95" s="21"/>
      <c r="Q95" s="21"/>
      <c r="R95" s="22"/>
      <c r="S95" s="21"/>
      <c r="T95" s="22"/>
      <c r="U95" s="21"/>
      <c r="V95" s="21"/>
      <c r="W95" s="22"/>
      <c r="X95" s="21"/>
      <c r="Y95" s="22"/>
      <c r="Z95" s="21"/>
      <c r="AA95" s="21"/>
      <c r="AB95" s="22"/>
      <c r="AC95" s="21"/>
      <c r="AD95" s="22"/>
      <c r="AE95" s="22"/>
      <c r="AF95" s="20"/>
      <c r="AG95" s="30"/>
    </row>
    <row r="96" spans="1:33" s="12" customFormat="1" ht="12.75">
      <c r="A96" s="29" t="s">
        <v>109</v>
      </c>
      <c r="B96" s="29"/>
      <c r="C96" s="20"/>
      <c r="D96" s="21"/>
      <c r="E96" s="21">
        <f>P96+U96</f>
        <v>3441065</v>
      </c>
      <c r="F96" s="21"/>
      <c r="G96" s="21">
        <f>Q96+V96</f>
        <v>14501</v>
      </c>
      <c r="H96" s="22">
        <f>G96/E96</f>
        <v>0.004214102320066608</v>
      </c>
      <c r="I96" s="21">
        <v>0</v>
      </c>
      <c r="J96" s="22">
        <f>I96/E96</f>
        <v>0</v>
      </c>
      <c r="K96" s="21"/>
      <c r="L96" s="21"/>
      <c r="M96" s="20"/>
      <c r="N96" s="21"/>
      <c r="O96" s="22"/>
      <c r="P96" s="21">
        <f>P88+P89</f>
        <v>869000</v>
      </c>
      <c r="Q96" s="21">
        <f>Q88+Q89</f>
        <v>2987</v>
      </c>
      <c r="R96" s="22">
        <f>Q96/P96</f>
        <v>0.003437284234752589</v>
      </c>
      <c r="S96" s="21">
        <f>S88+S89</f>
        <v>0</v>
      </c>
      <c r="T96" s="22">
        <f>S96/P96</f>
        <v>0</v>
      </c>
      <c r="U96" s="21">
        <f>U88+U89</f>
        <v>2572065</v>
      </c>
      <c r="V96" s="21">
        <f>V88+V89</f>
        <v>11514</v>
      </c>
      <c r="W96" s="22">
        <f>V96/U96</f>
        <v>0.0044765587183838666</v>
      </c>
      <c r="X96" s="21">
        <f>X88+X89</f>
        <v>0</v>
      </c>
      <c r="Y96" s="22">
        <f>X96/U96</f>
        <v>0</v>
      </c>
      <c r="Z96" s="21"/>
      <c r="AA96" s="21"/>
      <c r="AB96" s="20"/>
      <c r="AC96" s="21"/>
      <c r="AD96" s="20"/>
      <c r="AE96" s="20"/>
      <c r="AF96" s="20"/>
      <c r="AG96" s="30"/>
    </row>
    <row r="97" spans="1:33" ht="12.75">
      <c r="A97" s="5"/>
      <c r="B97" s="5"/>
      <c r="C97" s="6"/>
      <c r="D97" s="17"/>
      <c r="E97" s="17"/>
      <c r="F97" s="17"/>
      <c r="G97" s="17"/>
      <c r="H97" s="6"/>
      <c r="I97" s="17"/>
      <c r="J97" s="6"/>
      <c r="K97" s="17"/>
      <c r="L97" s="17"/>
      <c r="M97" s="6"/>
      <c r="N97" s="17"/>
      <c r="O97" s="6"/>
      <c r="P97" s="17"/>
      <c r="Q97" s="17"/>
      <c r="R97" s="6"/>
      <c r="S97" s="17"/>
      <c r="T97" s="6"/>
      <c r="U97" s="17"/>
      <c r="V97" s="17"/>
      <c r="W97" s="6"/>
      <c r="X97" s="17"/>
      <c r="Y97" s="18"/>
      <c r="Z97" s="17"/>
      <c r="AA97" s="17"/>
      <c r="AB97" s="6"/>
      <c r="AC97" s="17"/>
      <c r="AD97" s="6"/>
      <c r="AE97" s="6"/>
      <c r="AF97" s="6"/>
      <c r="AG97" s="7"/>
    </row>
    <row r="98" spans="1:33" s="12" customFormat="1" ht="12.75">
      <c r="A98" s="29" t="s">
        <v>101</v>
      </c>
      <c r="B98" s="29"/>
      <c r="C98" s="20"/>
      <c r="D98" s="21"/>
      <c r="E98" s="21">
        <f>E94+E96</f>
        <v>7641290</v>
      </c>
      <c r="F98" s="21"/>
      <c r="G98" s="21">
        <f>G94+G96</f>
        <v>27337</v>
      </c>
      <c r="H98" s="22">
        <f>G98/E98</f>
        <v>0.0035775373006390284</v>
      </c>
      <c r="I98" s="21">
        <f>I94+I96</f>
        <v>4116</v>
      </c>
      <c r="J98" s="22">
        <f>I98/E98</f>
        <v>0.000538652505008971</v>
      </c>
      <c r="K98" s="21">
        <f>K94</f>
        <v>1336735</v>
      </c>
      <c r="L98" s="21">
        <f>L94</f>
        <v>5441</v>
      </c>
      <c r="M98" s="22">
        <f>L98/K98</f>
        <v>0.004070365480068974</v>
      </c>
      <c r="N98" s="21">
        <f>N94</f>
        <v>3119</v>
      </c>
      <c r="O98" s="22">
        <f>N98/K98</f>
        <v>0.0023332971755807997</v>
      </c>
      <c r="P98" s="21">
        <f>P96+P94</f>
        <v>1428477</v>
      </c>
      <c r="Q98" s="21">
        <f>Q96+Q94</f>
        <v>4271</v>
      </c>
      <c r="R98" s="22">
        <f>Q98/P98</f>
        <v>0.0029898976322334904</v>
      </c>
      <c r="S98" s="21">
        <f>S96+S94</f>
        <v>168</v>
      </c>
      <c r="T98" s="22">
        <f>S98/P98</f>
        <v>0.00011760777387385306</v>
      </c>
      <c r="U98" s="21">
        <f>U96+U94</f>
        <v>4866061</v>
      </c>
      <c r="V98" s="21">
        <f>V96+V94</f>
        <v>17516</v>
      </c>
      <c r="W98" s="22">
        <f>V98/U98</f>
        <v>0.0035996260630518197</v>
      </c>
      <c r="X98" s="21">
        <f>X96+X94</f>
        <v>760</v>
      </c>
      <c r="Y98" s="22">
        <f>X98/U98</f>
        <v>0.00015618382095908785</v>
      </c>
      <c r="Z98" s="21">
        <f>Z96+Z94</f>
        <v>10017</v>
      </c>
      <c r="AA98" s="21">
        <f>AA96+AA94</f>
        <v>109</v>
      </c>
      <c r="AB98" s="22">
        <f>AA98/Z98</f>
        <v>0.010881501447539183</v>
      </c>
      <c r="AC98" s="21">
        <f>AC96+AC94</f>
        <v>69</v>
      </c>
      <c r="AD98" s="22">
        <f>AC98/Z98</f>
        <v>0.006888289907157832</v>
      </c>
      <c r="AE98" s="22"/>
      <c r="AF98" s="20"/>
      <c r="AG98" s="30"/>
    </row>
    <row r="99" spans="1:33" ht="12.75">
      <c r="A99" s="5"/>
      <c r="B99" s="5"/>
      <c r="C99" s="6"/>
      <c r="D99" s="17"/>
      <c r="E99" s="17"/>
      <c r="F99" s="17"/>
      <c r="G99" s="17"/>
      <c r="H99" s="18"/>
      <c r="I99" s="17"/>
      <c r="J99" s="6"/>
      <c r="K99" s="17"/>
      <c r="L99" s="17"/>
      <c r="M99" s="6"/>
      <c r="N99" s="17"/>
      <c r="O99" s="6"/>
      <c r="P99" s="17"/>
      <c r="Q99" s="17"/>
      <c r="R99" s="6"/>
      <c r="S99" s="17"/>
      <c r="T99" s="6"/>
      <c r="U99" s="17"/>
      <c r="V99" s="17"/>
      <c r="W99" s="6"/>
      <c r="X99" s="17"/>
      <c r="Y99" s="6"/>
      <c r="Z99" s="17"/>
      <c r="AA99" s="17"/>
      <c r="AB99" s="6"/>
      <c r="AC99" s="17"/>
      <c r="AD99" s="6"/>
      <c r="AE99" s="6"/>
      <c r="AF99" s="6"/>
      <c r="AG99" s="7"/>
    </row>
    <row r="100" spans="1:33" s="12" customFormat="1" ht="12.75">
      <c r="A100" s="29" t="s">
        <v>111</v>
      </c>
      <c r="B100" s="29"/>
      <c r="C100" s="20"/>
      <c r="D100" s="21"/>
      <c r="E100" s="21"/>
      <c r="F100" s="21"/>
      <c r="G100" s="21">
        <f>G96</f>
        <v>14501</v>
      </c>
      <c r="H100" s="22">
        <f>G100/E96</f>
        <v>0.004214102320066608</v>
      </c>
      <c r="I100" s="21"/>
      <c r="J100" s="20"/>
      <c r="K100" s="21"/>
      <c r="L100" s="21"/>
      <c r="M100" s="20"/>
      <c r="N100" s="21"/>
      <c r="O100" s="20"/>
      <c r="P100" s="21"/>
      <c r="Q100" s="21"/>
      <c r="R100" s="20"/>
      <c r="S100" s="21"/>
      <c r="T100" s="20"/>
      <c r="U100" s="21"/>
      <c r="V100" s="21"/>
      <c r="W100" s="20"/>
      <c r="X100" s="21"/>
      <c r="Y100" s="20"/>
      <c r="Z100" s="21"/>
      <c r="AA100" s="21"/>
      <c r="AB100" s="20"/>
      <c r="AC100" s="21"/>
      <c r="AD100" s="20"/>
      <c r="AE100" s="20"/>
      <c r="AF100" s="20"/>
      <c r="AG100" s="30"/>
    </row>
    <row r="101" spans="1:33" s="11" customFormat="1" ht="12.75">
      <c r="A101" s="31" t="s">
        <v>112</v>
      </c>
      <c r="B101" s="31"/>
      <c r="C101" s="23"/>
      <c r="D101" s="24"/>
      <c r="E101" s="24"/>
      <c r="F101" s="24"/>
      <c r="G101" s="24">
        <f>G94+I94</f>
        <v>16952</v>
      </c>
      <c r="H101" s="25">
        <f>G101/E94</f>
        <v>0.004035974263283514</v>
      </c>
      <c r="I101" s="24"/>
      <c r="J101" s="23"/>
      <c r="K101" s="24"/>
      <c r="L101" s="24"/>
      <c r="M101" s="23"/>
      <c r="N101" s="24"/>
      <c r="O101" s="23"/>
      <c r="P101" s="24"/>
      <c r="Q101" s="24"/>
      <c r="R101" s="23"/>
      <c r="S101" s="24"/>
      <c r="T101" s="23"/>
      <c r="U101" s="24"/>
      <c r="V101" s="24"/>
      <c r="W101" s="23"/>
      <c r="X101" s="24"/>
      <c r="Y101" s="23"/>
      <c r="Z101" s="24"/>
      <c r="AA101" s="24"/>
      <c r="AB101" s="23"/>
      <c r="AC101" s="24"/>
      <c r="AD101" s="23"/>
      <c r="AE101" s="23"/>
      <c r="AF101" s="23"/>
      <c r="AG101" s="32"/>
    </row>
    <row r="102" spans="1:33" s="11" customFormat="1" ht="12.75">
      <c r="A102" s="31" t="s">
        <v>116</v>
      </c>
      <c r="B102" s="31"/>
      <c r="C102" s="23"/>
      <c r="D102" s="24"/>
      <c r="E102" s="24"/>
      <c r="F102" s="24"/>
      <c r="G102" s="24">
        <f>G100+G101</f>
        <v>31453</v>
      </c>
      <c r="H102" s="25">
        <f>G102/E98</f>
        <v>0.004116189805647999</v>
      </c>
      <c r="I102" s="24"/>
      <c r="J102" s="23"/>
      <c r="K102" s="24"/>
      <c r="L102" s="24"/>
      <c r="M102" s="23"/>
      <c r="N102" s="24"/>
      <c r="O102" s="23"/>
      <c r="P102" s="24"/>
      <c r="Q102" s="24"/>
      <c r="R102" s="23"/>
      <c r="S102" s="24"/>
      <c r="T102" s="23"/>
      <c r="U102" s="24"/>
      <c r="V102" s="24"/>
      <c r="W102" s="23"/>
      <c r="X102" s="24"/>
      <c r="Y102" s="23"/>
      <c r="Z102" s="24"/>
      <c r="AA102" s="24"/>
      <c r="AB102" s="23"/>
      <c r="AC102" s="24"/>
      <c r="AD102" s="23"/>
      <c r="AE102" s="23"/>
      <c r="AF102" s="23"/>
      <c r="AG102" s="32"/>
    </row>
    <row r="103" spans="1:33" ht="13.5" thickBot="1">
      <c r="A103" s="8"/>
      <c r="B103" s="8"/>
      <c r="C103" s="9"/>
      <c r="D103" s="33"/>
      <c r="E103" s="33"/>
      <c r="F103" s="33"/>
      <c r="G103" s="33"/>
      <c r="H103" s="9"/>
      <c r="I103" s="33"/>
      <c r="J103" s="9"/>
      <c r="K103" s="33"/>
      <c r="L103" s="33"/>
      <c r="M103" s="9"/>
      <c r="N103" s="33"/>
      <c r="O103" s="9"/>
      <c r="P103" s="33"/>
      <c r="Q103" s="33"/>
      <c r="R103" s="9"/>
      <c r="S103" s="33"/>
      <c r="T103" s="9"/>
      <c r="U103" s="33"/>
      <c r="V103" s="33"/>
      <c r="W103" s="9"/>
      <c r="X103" s="33"/>
      <c r="Y103" s="9"/>
      <c r="Z103" s="33"/>
      <c r="AA103" s="33"/>
      <c r="AB103" s="9"/>
      <c r="AC103" s="33"/>
      <c r="AD103" s="9"/>
      <c r="AE103" s="9"/>
      <c r="AF103" s="9"/>
      <c r="AG103" s="10"/>
    </row>
  </sheetData>
  <printOptions gridLines="1" horizontalCentered="1" verticalCentered="1"/>
  <pageMargins left="0.75" right="0.75" top="1" bottom="1" header="0.25" footer="0.5"/>
  <pageSetup horizontalDpi="300" verticalDpi="300" orientation="landscape" pageOrder="overThenDown" paperSize="9" scale="89" r:id="rId1"/>
  <headerFooter alignWithMargins="0">
    <oddHeader>&amp;L&amp;16Sorted Over Under.xls&amp;C&amp;16Florida Department of State
Analysis and Report of Overvotes and Undervotes
for the 2004 General Election&amp;R&amp;16Attachment B</oddHeader>
  </headerFooter>
  <rowBreaks count="2" manualBreakCount="2">
    <brk id="35" max="32" man="1"/>
    <brk id="63" max="32" man="1"/>
  </rowBreaks>
  <colBreaks count="2" manualBreakCount="2">
    <brk id="20" max="102" man="1"/>
    <brk id="30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Edwards</dc:creator>
  <cp:keywords/>
  <dc:description/>
  <cp:lastModifiedBy>DOE</cp:lastModifiedBy>
  <cp:lastPrinted>2005-01-31T15:41:59Z</cp:lastPrinted>
  <dcterms:created xsi:type="dcterms:W3CDTF">2005-01-14T21:06:10Z</dcterms:created>
  <dcterms:modified xsi:type="dcterms:W3CDTF">2005-01-31T15:42:02Z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-927766324</vt:i4>
  </property>
  <property fmtid="{D5CDD505-2E9C-101B-9397-08002B2CF9AE}" pid="3" name="_EmailSubject">
    <vt:lpwstr/>
  </property>
  <property fmtid="{D5CDD505-2E9C-101B-9397-08002B2CF9AE}" pid="4" name="_AuthorEmail">
    <vt:lpwstr>PCraft@dos.state.fl.us</vt:lpwstr>
  </property>
  <property fmtid="{D5CDD505-2E9C-101B-9397-08002B2CF9AE}" pid="5" name="_AuthorEmailDisplayName">
    <vt:lpwstr>Craft, Paul</vt:lpwstr>
  </property>
  <property fmtid="{D5CDD505-2E9C-101B-9397-08002B2CF9AE}" pid="6" name="_PreviousAdHocReviewCycleID">
    <vt:i4>-531322250</vt:i4>
  </property>
</Properties>
</file>