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mosca\Desktop\"/>
    </mc:Choice>
  </mc:AlternateContent>
  <workbookProtection workbookAlgorithmName="SHA-512" workbookHashValue="IMSnbFMZYsHrBNZSbKAjt9pi0tkdrYMa+ZJwOELLc1PvSJNdmZ+X52d71kZ8YUNR9b8PywKqfdbuhG/5BLrMUA==" workbookSaltValue="XddRK4XAMYECFGvgL3IsDw==" workbookSpinCount="100000" lockStructure="1"/>
  <bookViews>
    <workbookView xWindow="12240" yWindow="0" windowWidth="12975" windowHeight="12975" tabRatio="762"/>
  </bookViews>
  <sheets>
    <sheet name="Summary" sheetId="71" r:id="rId1"/>
    <sheet name="1 Alachua" sheetId="3" state="hidden" r:id="rId2"/>
    <sheet name="2 Baker" sheetId="11" state="hidden" r:id="rId3"/>
    <sheet name="3 Bay" sheetId="2" state="hidden" r:id="rId4"/>
    <sheet name="4 Bradford" sheetId="10" state="hidden" r:id="rId5"/>
    <sheet name="5 Brevard" sheetId="9" state="hidden" r:id="rId6"/>
    <sheet name="6 Broward" sheetId="8" state="hidden" r:id="rId7"/>
    <sheet name="7 Calhoun" sheetId="7" state="hidden" r:id="rId8"/>
    <sheet name="8 Charlotte" sheetId="6" state="hidden" r:id="rId9"/>
    <sheet name="9 Citrus" sheetId="5" state="hidden" r:id="rId10"/>
    <sheet name="10 Clay" sheetId="4" state="hidden" r:id="rId11"/>
    <sheet name="11 Collier" sheetId="33" state="hidden" r:id="rId12"/>
    <sheet name="12 Columbia" sheetId="32" state="hidden" r:id="rId13"/>
    <sheet name="13 DeSoto" sheetId="31" state="hidden" r:id="rId14"/>
    <sheet name="14 Dixie" sheetId="30" state="hidden" r:id="rId15"/>
    <sheet name="15 Duval" sheetId="29" state="hidden" r:id="rId16"/>
    <sheet name="16 Escambia" sheetId="28" state="hidden" r:id="rId17"/>
    <sheet name="17 Flagler" sheetId="27" state="hidden" r:id="rId18"/>
    <sheet name="18 Franklin" sheetId="26" state="hidden" r:id="rId19"/>
    <sheet name="19 Gadsden" sheetId="25" state="hidden" r:id="rId20"/>
    <sheet name="20 Gilchrist" sheetId="24" state="hidden" r:id="rId21"/>
    <sheet name="21 Glades" sheetId="23" state="hidden" r:id="rId22"/>
    <sheet name="22 Gulf" sheetId="22" state="hidden" r:id="rId23"/>
    <sheet name="23 Hamilton" sheetId="21" state="hidden" r:id="rId24"/>
    <sheet name="24 Hardee" sheetId="20" state="hidden" r:id="rId25"/>
    <sheet name="25 Hendry" sheetId="19" state="hidden" r:id="rId26"/>
    <sheet name="26 Hernando" sheetId="18" state="hidden" r:id="rId27"/>
    <sheet name="27 Highlands" sheetId="17" state="hidden" r:id="rId28"/>
    <sheet name="28 Hillsborough" sheetId="16" state="hidden" r:id="rId29"/>
    <sheet name="29 Holmes" sheetId="15" state="hidden" r:id="rId30"/>
    <sheet name="30 Indian River" sheetId="14" state="hidden" r:id="rId31"/>
    <sheet name="31 Jackson" sheetId="13" state="hidden" r:id="rId32"/>
    <sheet name="32 Jefferson" sheetId="12" state="hidden" r:id="rId33"/>
    <sheet name="33 Lafayette" sheetId="58" state="hidden" r:id="rId34"/>
    <sheet name="34 Lake" sheetId="57" state="hidden" r:id="rId35"/>
    <sheet name="35 Lee" sheetId="56" state="hidden" r:id="rId36"/>
    <sheet name="36 Leon" sheetId="55" state="hidden" r:id="rId37"/>
    <sheet name="37 Levy" sheetId="54" state="hidden" r:id="rId38"/>
    <sheet name="38 Liberty" sheetId="53" state="hidden" r:id="rId39"/>
    <sheet name="39 Madison" sheetId="52" state="hidden" r:id="rId40"/>
    <sheet name="40 Manatee" sheetId="51" state="hidden" r:id="rId41"/>
    <sheet name="41 Marion" sheetId="50" state="hidden" r:id="rId42"/>
    <sheet name="42 Martin" sheetId="49" state="hidden" r:id="rId43"/>
    <sheet name="43 Miami-Dade" sheetId="48" state="hidden" r:id="rId44"/>
    <sheet name="44 Monroe" sheetId="47" state="hidden" r:id="rId45"/>
    <sheet name="45 Nassau" sheetId="46" state="hidden" r:id="rId46"/>
    <sheet name="46 Okaloosa" sheetId="45" state="hidden" r:id="rId47"/>
    <sheet name="47 Okeechobee" sheetId="44" state="hidden" r:id="rId48"/>
    <sheet name="48 Orange" sheetId="43" state="hidden" r:id="rId49"/>
    <sheet name="49 Osceola" sheetId="42" state="hidden" r:id="rId50"/>
    <sheet name="50 Palm Beach" sheetId="41" state="hidden" r:id="rId51"/>
    <sheet name="51 Pasco" sheetId="40" state="hidden" r:id="rId52"/>
    <sheet name="52 Pinellas" sheetId="39" state="hidden" r:id="rId53"/>
    <sheet name="53 Polk" sheetId="38" state="hidden" r:id="rId54"/>
    <sheet name="54 Putnam" sheetId="37" state="hidden" r:id="rId55"/>
    <sheet name="55 Santa Rosa" sheetId="36" state="hidden" r:id="rId56"/>
    <sheet name="56 Sarasota" sheetId="35" state="hidden" r:id="rId57"/>
    <sheet name="57 Seminole" sheetId="63" state="hidden" r:id="rId58"/>
    <sheet name="58 St. Johns" sheetId="62" state="hidden" r:id="rId59"/>
    <sheet name="59 St. Lucie" sheetId="61" state="hidden" r:id="rId60"/>
    <sheet name="60 Sumter" sheetId="60" state="hidden" r:id="rId61"/>
    <sheet name="61 Suwannee" sheetId="59" state="hidden" r:id="rId62"/>
    <sheet name="62 Taylor" sheetId="68" state="hidden" r:id="rId63"/>
    <sheet name="63 Union" sheetId="67" state="hidden" r:id="rId64"/>
    <sheet name="64 Volusia" sheetId="66" state="hidden" r:id="rId65"/>
    <sheet name="65 Wakulla" sheetId="65" state="hidden" r:id="rId66"/>
    <sheet name="66 Walton" sheetId="64" state="hidden" r:id="rId67"/>
    <sheet name="67 Washington" sheetId="34" state="hidden" r:id="rId68"/>
  </sheets>
  <calcPr calcId="152511"/>
</workbook>
</file>

<file path=xl/calcChain.xml><?xml version="1.0" encoding="utf-8"?>
<calcChain xmlns="http://schemas.openxmlformats.org/spreadsheetml/2006/main">
  <c r="D23" i="23" l="1"/>
  <c r="D27" i="48"/>
  <c r="D25" i="48"/>
  <c r="D23" i="48"/>
  <c r="D21" i="48"/>
  <c r="D29" i="56" l="1"/>
  <c r="D28" i="56"/>
  <c r="D27" i="56"/>
  <c r="D23" i="56"/>
  <c r="D21" i="56"/>
  <c r="M27" i="56"/>
  <c r="D25" i="56"/>
  <c r="D27" i="52" l="1"/>
  <c r="D23" i="52"/>
  <c r="D21" i="52"/>
  <c r="D23" i="14"/>
  <c r="D27" i="20"/>
  <c r="D23" i="20"/>
  <c r="D21" i="20"/>
  <c r="D23" i="35"/>
  <c r="H25" i="35"/>
  <c r="D27" i="18"/>
  <c r="D23" i="18"/>
  <c r="D21" i="18"/>
  <c r="K31" i="18" l="1"/>
  <c r="K31" i="20"/>
  <c r="CM87" i="71" l="1"/>
  <c r="CN87" i="71" s="1"/>
  <c r="CK87" i="71"/>
  <c r="CL87" i="71" s="1"/>
  <c r="CI87" i="71"/>
  <c r="CJ87" i="71" s="1"/>
  <c r="CG87" i="71"/>
  <c r="CH87" i="71" s="1"/>
  <c r="CE87" i="71"/>
  <c r="CF87" i="71" s="1"/>
  <c r="CC87" i="71"/>
  <c r="CD87" i="71" s="1"/>
  <c r="CA87" i="71"/>
  <c r="BV87" i="71"/>
  <c r="BU87" i="71"/>
  <c r="BI87" i="71"/>
  <c r="BG87" i="71"/>
  <c r="AU87" i="71"/>
  <c r="AS87" i="71"/>
  <c r="AI87" i="71"/>
  <c r="AG87" i="71"/>
  <c r="AF87" i="71"/>
  <c r="AE87" i="71"/>
  <c r="AF86" i="71"/>
  <c r="AE86" i="71"/>
  <c r="V87" i="71"/>
  <c r="U87" i="71"/>
  <c r="T87" i="71"/>
  <c r="O87" i="71"/>
  <c r="N87" i="71"/>
  <c r="K87" i="71"/>
  <c r="J87" i="71"/>
  <c r="G87" i="71"/>
  <c r="F87" i="71"/>
  <c r="E87" i="71"/>
  <c r="G86" i="71"/>
  <c r="F86" i="71"/>
  <c r="E86" i="71"/>
  <c r="M31" i="34"/>
  <c r="K31" i="34"/>
  <c r="F31" i="34"/>
  <c r="E31" i="34"/>
  <c r="D31" i="34"/>
  <c r="H26" i="34"/>
  <c r="H25" i="34"/>
  <c r="M31" i="64"/>
  <c r="K31" i="64"/>
  <c r="F31" i="64"/>
  <c r="E31" i="64"/>
  <c r="D31" i="64"/>
  <c r="C34" i="64" s="1"/>
  <c r="C35" i="64" s="1"/>
  <c r="H26" i="64"/>
  <c r="H25" i="64"/>
  <c r="H31" i="64" s="1"/>
  <c r="H32" i="64" s="1"/>
  <c r="M31" i="65"/>
  <c r="K31" i="65"/>
  <c r="F31" i="65"/>
  <c r="E31" i="65"/>
  <c r="D31" i="65"/>
  <c r="H26" i="65"/>
  <c r="H25" i="65"/>
  <c r="M31" i="66"/>
  <c r="K31" i="66"/>
  <c r="F31" i="66"/>
  <c r="E31" i="66"/>
  <c r="D31" i="66"/>
  <c r="H26" i="66"/>
  <c r="H25" i="66"/>
  <c r="H31" i="66" s="1"/>
  <c r="H32" i="66" s="1"/>
  <c r="M31" i="67"/>
  <c r="K31" i="67"/>
  <c r="F31" i="67"/>
  <c r="E31" i="67"/>
  <c r="D31" i="67"/>
  <c r="H26" i="67"/>
  <c r="H25" i="67"/>
  <c r="M31" i="68"/>
  <c r="K31" i="68"/>
  <c r="F31" i="68"/>
  <c r="E31" i="68"/>
  <c r="D31" i="68"/>
  <c r="H26" i="68"/>
  <c r="H25" i="68"/>
  <c r="M31" i="59"/>
  <c r="K31" i="59"/>
  <c r="F31" i="59"/>
  <c r="E31" i="59"/>
  <c r="D31" i="59"/>
  <c r="H26" i="59"/>
  <c r="H25" i="59"/>
  <c r="M31" i="60"/>
  <c r="K31" i="60"/>
  <c r="F31" i="60"/>
  <c r="E31" i="60"/>
  <c r="D31" i="60"/>
  <c r="H26" i="60"/>
  <c r="H25" i="60"/>
  <c r="H31" i="60" s="1"/>
  <c r="H32" i="60" s="1"/>
  <c r="M31" i="61"/>
  <c r="K31" i="61"/>
  <c r="F31" i="61"/>
  <c r="E31" i="61"/>
  <c r="D31" i="61"/>
  <c r="H26" i="61"/>
  <c r="H25" i="61"/>
  <c r="H31" i="61" s="1"/>
  <c r="H32" i="61" s="1"/>
  <c r="M31" i="62"/>
  <c r="K31" i="62"/>
  <c r="F31" i="62"/>
  <c r="E31" i="62"/>
  <c r="D31" i="62"/>
  <c r="H26" i="62"/>
  <c r="H25" i="62"/>
  <c r="M31" i="63"/>
  <c r="K31" i="63"/>
  <c r="F31" i="63"/>
  <c r="E31" i="63"/>
  <c r="D31" i="63"/>
  <c r="H26" i="63"/>
  <c r="H25" i="63"/>
  <c r="M31" i="35"/>
  <c r="K31" i="35"/>
  <c r="F31" i="35"/>
  <c r="E31" i="35"/>
  <c r="D31" i="35"/>
  <c r="H26" i="35"/>
  <c r="H31" i="35" s="1"/>
  <c r="H32" i="35" s="1"/>
  <c r="M31" i="36"/>
  <c r="K31" i="36"/>
  <c r="F31" i="36"/>
  <c r="E31" i="36"/>
  <c r="D31" i="36"/>
  <c r="H26" i="36"/>
  <c r="H25" i="36"/>
  <c r="M31" i="37"/>
  <c r="K31" i="37"/>
  <c r="F31" i="37"/>
  <c r="E31" i="37"/>
  <c r="D31" i="37"/>
  <c r="H26" i="37"/>
  <c r="H25" i="37"/>
  <c r="H31" i="37" s="1"/>
  <c r="H32" i="37" s="1"/>
  <c r="M31" i="38"/>
  <c r="K31" i="38"/>
  <c r="F31" i="38"/>
  <c r="E31" i="38"/>
  <c r="D31" i="38"/>
  <c r="H26" i="38"/>
  <c r="H25" i="38"/>
  <c r="M31" i="39"/>
  <c r="K31" i="39"/>
  <c r="F31" i="39"/>
  <c r="E31" i="39"/>
  <c r="D31" i="39"/>
  <c r="H26" i="39"/>
  <c r="H25" i="39"/>
  <c r="H31" i="39" s="1"/>
  <c r="H32" i="39" s="1"/>
  <c r="M31" i="40"/>
  <c r="K31" i="40"/>
  <c r="F31" i="40"/>
  <c r="E31" i="40"/>
  <c r="D31" i="40"/>
  <c r="H26" i="40"/>
  <c r="H25" i="40"/>
  <c r="M31" i="41"/>
  <c r="K31" i="41"/>
  <c r="F31" i="41"/>
  <c r="E31" i="41"/>
  <c r="D31" i="41"/>
  <c r="H26" i="41"/>
  <c r="H25" i="41"/>
  <c r="M31" i="42"/>
  <c r="K31" i="42"/>
  <c r="F31" i="42"/>
  <c r="E31" i="42"/>
  <c r="D31" i="42"/>
  <c r="H26" i="42"/>
  <c r="H25" i="42"/>
  <c r="M31" i="43"/>
  <c r="K31" i="43"/>
  <c r="F31" i="43"/>
  <c r="E31" i="43"/>
  <c r="D31" i="43"/>
  <c r="H26" i="43"/>
  <c r="H25" i="43"/>
  <c r="M31" i="44"/>
  <c r="K31" i="44"/>
  <c r="F31" i="44"/>
  <c r="E31" i="44"/>
  <c r="D31" i="44"/>
  <c r="H26" i="44"/>
  <c r="H25" i="44"/>
  <c r="H31" i="44" s="1"/>
  <c r="H32" i="44" s="1"/>
  <c r="M31" i="45"/>
  <c r="K31" i="45"/>
  <c r="F31" i="45"/>
  <c r="E31" i="45"/>
  <c r="D31" i="45"/>
  <c r="H26" i="45"/>
  <c r="H25" i="45"/>
  <c r="H31" i="45" s="1"/>
  <c r="H32" i="45" s="1"/>
  <c r="M31" i="46"/>
  <c r="K31" i="46"/>
  <c r="F31" i="46"/>
  <c r="E31" i="46"/>
  <c r="D31" i="46"/>
  <c r="H26" i="46"/>
  <c r="H25" i="46"/>
  <c r="M31" i="47"/>
  <c r="K31" i="47"/>
  <c r="F31" i="47"/>
  <c r="E31" i="47"/>
  <c r="D31" i="47"/>
  <c r="H26" i="47"/>
  <c r="H25" i="47"/>
  <c r="M31" i="48"/>
  <c r="K31" i="48"/>
  <c r="F31" i="48"/>
  <c r="E31" i="48"/>
  <c r="D31" i="48"/>
  <c r="H26" i="48"/>
  <c r="H25" i="48"/>
  <c r="H31" i="48" s="1"/>
  <c r="H32" i="48" s="1"/>
  <c r="M31" i="49"/>
  <c r="K31" i="49"/>
  <c r="F31" i="49"/>
  <c r="E31" i="49"/>
  <c r="D31" i="49"/>
  <c r="H26" i="49"/>
  <c r="H25" i="49"/>
  <c r="M31" i="50"/>
  <c r="K31" i="50"/>
  <c r="F31" i="50"/>
  <c r="E31" i="50"/>
  <c r="D31" i="50"/>
  <c r="H26" i="50"/>
  <c r="H25" i="50"/>
  <c r="M31" i="51"/>
  <c r="K31" i="51"/>
  <c r="F31" i="51"/>
  <c r="E31" i="51"/>
  <c r="D31" i="51"/>
  <c r="H26" i="51"/>
  <c r="H25" i="51"/>
  <c r="M31" i="52"/>
  <c r="K31" i="52"/>
  <c r="F31" i="52"/>
  <c r="E31" i="52"/>
  <c r="D31" i="52"/>
  <c r="H26" i="52"/>
  <c r="H25" i="52"/>
  <c r="H31" i="52" s="1"/>
  <c r="H32" i="52" s="1"/>
  <c r="M31" i="53"/>
  <c r="K31" i="53"/>
  <c r="F31" i="53"/>
  <c r="E31" i="53"/>
  <c r="D31" i="53"/>
  <c r="H26" i="53"/>
  <c r="H25" i="53"/>
  <c r="M31" i="54"/>
  <c r="K31" i="54"/>
  <c r="F31" i="54"/>
  <c r="E31" i="54"/>
  <c r="D31" i="54"/>
  <c r="H26" i="54"/>
  <c r="H25" i="54"/>
  <c r="H31" i="54" s="1"/>
  <c r="H32" i="54" s="1"/>
  <c r="M31" i="55"/>
  <c r="K31" i="55"/>
  <c r="F31" i="55"/>
  <c r="E31" i="55"/>
  <c r="D31" i="55"/>
  <c r="H26" i="55"/>
  <c r="H25" i="55"/>
  <c r="M31" i="56"/>
  <c r="K31" i="56"/>
  <c r="F31" i="56"/>
  <c r="E31" i="56"/>
  <c r="D31" i="56"/>
  <c r="H26" i="56"/>
  <c r="H25" i="56"/>
  <c r="M31" i="57"/>
  <c r="K31" i="57"/>
  <c r="F31" i="57"/>
  <c r="E31" i="57"/>
  <c r="D31" i="57"/>
  <c r="H26" i="57"/>
  <c r="H25" i="57"/>
  <c r="M31" i="58"/>
  <c r="K31" i="58"/>
  <c r="F31" i="58"/>
  <c r="E31" i="58"/>
  <c r="D31" i="58"/>
  <c r="H26" i="58"/>
  <c r="H25" i="58"/>
  <c r="M31" i="12"/>
  <c r="K31" i="12"/>
  <c r="F31" i="12"/>
  <c r="E31" i="12"/>
  <c r="D31" i="12"/>
  <c r="H26" i="12"/>
  <c r="H25" i="12"/>
  <c r="M31" i="13"/>
  <c r="K31" i="13"/>
  <c r="F31" i="13"/>
  <c r="E31" i="13"/>
  <c r="D31" i="13"/>
  <c r="H26" i="13"/>
  <c r="H25" i="13"/>
  <c r="H31" i="13" s="1"/>
  <c r="H32" i="13" s="1"/>
  <c r="M31" i="14"/>
  <c r="K31" i="14"/>
  <c r="F31" i="14"/>
  <c r="E31" i="14"/>
  <c r="D31" i="14"/>
  <c r="H26" i="14"/>
  <c r="H25" i="14"/>
  <c r="M31" i="15"/>
  <c r="K31" i="15"/>
  <c r="F31" i="15"/>
  <c r="E31" i="15"/>
  <c r="D31" i="15"/>
  <c r="H26" i="15"/>
  <c r="H25" i="15"/>
  <c r="M31" i="16"/>
  <c r="K31" i="16"/>
  <c r="F31" i="16"/>
  <c r="E31" i="16"/>
  <c r="D31" i="16"/>
  <c r="H26" i="16"/>
  <c r="H25" i="16"/>
  <c r="M31" i="17"/>
  <c r="K31" i="17"/>
  <c r="F31" i="17"/>
  <c r="E31" i="17"/>
  <c r="D31" i="17"/>
  <c r="H26" i="17"/>
  <c r="H25" i="17"/>
  <c r="M31" i="18"/>
  <c r="F31" i="18"/>
  <c r="E31" i="18"/>
  <c r="D31" i="18"/>
  <c r="H26" i="18"/>
  <c r="H25" i="18"/>
  <c r="M31" i="19"/>
  <c r="K31" i="19"/>
  <c r="F31" i="19"/>
  <c r="E31" i="19"/>
  <c r="D31" i="19"/>
  <c r="H26" i="19"/>
  <c r="H25" i="19"/>
  <c r="H31" i="19" s="1"/>
  <c r="H32" i="19" s="1"/>
  <c r="M31" i="20"/>
  <c r="F31" i="20"/>
  <c r="E31" i="20"/>
  <c r="D31" i="20"/>
  <c r="H26" i="20"/>
  <c r="H25" i="20"/>
  <c r="M31" i="21"/>
  <c r="K31" i="21"/>
  <c r="F31" i="21"/>
  <c r="E31" i="21"/>
  <c r="D31" i="21"/>
  <c r="H26" i="21"/>
  <c r="H25" i="21"/>
  <c r="M31" i="22"/>
  <c r="K31" i="22"/>
  <c r="F31" i="22"/>
  <c r="E31" i="22"/>
  <c r="D31" i="22"/>
  <c r="H26" i="22"/>
  <c r="H25" i="22"/>
  <c r="M31" i="23"/>
  <c r="K31" i="23"/>
  <c r="F31" i="23"/>
  <c r="E31" i="23"/>
  <c r="D31" i="23"/>
  <c r="H26" i="23"/>
  <c r="H25" i="23"/>
  <c r="H31" i="23" s="1"/>
  <c r="H32" i="23" s="1"/>
  <c r="M31" i="24"/>
  <c r="K31" i="24"/>
  <c r="F31" i="24"/>
  <c r="E31" i="24"/>
  <c r="D31" i="24"/>
  <c r="C34" i="24" s="1"/>
  <c r="C35" i="24" s="1"/>
  <c r="H26" i="24"/>
  <c r="H25" i="24"/>
  <c r="H31" i="24" s="1"/>
  <c r="H32" i="24" s="1"/>
  <c r="M31" i="25"/>
  <c r="K31" i="25"/>
  <c r="F31" i="25"/>
  <c r="E31" i="25"/>
  <c r="D31" i="25"/>
  <c r="H26" i="25"/>
  <c r="H25" i="25"/>
  <c r="M31" i="26"/>
  <c r="K31" i="26"/>
  <c r="F31" i="26"/>
  <c r="E31" i="26"/>
  <c r="D31" i="26"/>
  <c r="H26" i="26"/>
  <c r="H25" i="26"/>
  <c r="M31" i="27"/>
  <c r="K31" i="27"/>
  <c r="F31" i="27"/>
  <c r="E31" i="27"/>
  <c r="D31" i="27"/>
  <c r="H26" i="27"/>
  <c r="H25" i="27"/>
  <c r="M31" i="28"/>
  <c r="K31" i="28"/>
  <c r="F31" i="28"/>
  <c r="E31" i="28"/>
  <c r="D31" i="28"/>
  <c r="H26" i="28"/>
  <c r="H25" i="28"/>
  <c r="M31" i="29"/>
  <c r="K31" i="29"/>
  <c r="F31" i="29"/>
  <c r="E31" i="29"/>
  <c r="D31" i="29"/>
  <c r="H26" i="29"/>
  <c r="H25" i="29"/>
  <c r="M31" i="30"/>
  <c r="K31" i="30"/>
  <c r="F31" i="30"/>
  <c r="E31" i="30"/>
  <c r="D31" i="30"/>
  <c r="H26" i="30"/>
  <c r="H25" i="30"/>
  <c r="H31" i="30" s="1"/>
  <c r="H32" i="30" s="1"/>
  <c r="M31" i="31"/>
  <c r="K31" i="31"/>
  <c r="F31" i="31"/>
  <c r="E31" i="31"/>
  <c r="D31" i="31"/>
  <c r="H26" i="31"/>
  <c r="H25" i="31"/>
  <c r="M31" i="32"/>
  <c r="F31" i="32"/>
  <c r="E31" i="32"/>
  <c r="D31" i="32"/>
  <c r="H25" i="32"/>
  <c r="M31" i="33"/>
  <c r="K31" i="33"/>
  <c r="F31" i="33"/>
  <c r="E31" i="33"/>
  <c r="D31" i="33"/>
  <c r="C34" i="33" s="1"/>
  <c r="C35" i="33" s="1"/>
  <c r="H25" i="33"/>
  <c r="H31" i="33" s="1"/>
  <c r="H32" i="33" s="1"/>
  <c r="M31" i="4"/>
  <c r="K31" i="4"/>
  <c r="F31" i="4"/>
  <c r="E31" i="4"/>
  <c r="D31" i="4"/>
  <c r="H26" i="4"/>
  <c r="H25" i="4"/>
  <c r="M31" i="5"/>
  <c r="F31" i="5"/>
  <c r="E31" i="5"/>
  <c r="D31" i="5"/>
  <c r="H25" i="5"/>
  <c r="H31" i="5" s="1"/>
  <c r="H32" i="5" s="1"/>
  <c r="F31" i="6"/>
  <c r="E31" i="6"/>
  <c r="D31" i="6"/>
  <c r="H25" i="6"/>
  <c r="M31" i="7"/>
  <c r="K31" i="7"/>
  <c r="F31" i="7"/>
  <c r="E31" i="7"/>
  <c r="D31" i="7"/>
  <c r="H26" i="7"/>
  <c r="H25" i="7"/>
  <c r="M31" i="8"/>
  <c r="K31" i="8"/>
  <c r="F31" i="8"/>
  <c r="E31" i="8"/>
  <c r="D31" i="8"/>
  <c r="H26" i="8"/>
  <c r="H25" i="8"/>
  <c r="M31" i="9"/>
  <c r="K31" i="9"/>
  <c r="F31" i="9"/>
  <c r="E31" i="9"/>
  <c r="D31" i="9"/>
  <c r="H26" i="9"/>
  <c r="H25" i="9"/>
  <c r="H31" i="9" s="1"/>
  <c r="H32" i="9" s="1"/>
  <c r="M31" i="10"/>
  <c r="K31" i="10"/>
  <c r="F31" i="10"/>
  <c r="E31" i="10"/>
  <c r="D31" i="10"/>
  <c r="H26" i="10"/>
  <c r="H25" i="10"/>
  <c r="H31" i="10" s="1"/>
  <c r="H32" i="10" s="1"/>
  <c r="M31" i="2"/>
  <c r="K31" i="2"/>
  <c r="F31" i="2"/>
  <c r="E31" i="2"/>
  <c r="D31" i="2"/>
  <c r="H25" i="2"/>
  <c r="H31" i="2" s="1"/>
  <c r="H32" i="2" s="1"/>
  <c r="M31" i="11"/>
  <c r="K31" i="11"/>
  <c r="F31" i="11"/>
  <c r="E31" i="11"/>
  <c r="D31" i="11"/>
  <c r="H26" i="11"/>
  <c r="H25" i="11"/>
  <c r="M31" i="3"/>
  <c r="K31" i="3"/>
  <c r="F31" i="3"/>
  <c r="E31" i="3"/>
  <c r="D31" i="3"/>
  <c r="H26" i="3"/>
  <c r="H25" i="3"/>
  <c r="H31" i="12" l="1"/>
  <c r="H32" i="12" s="1"/>
  <c r="C34" i="12"/>
  <c r="C35" i="12" s="1"/>
  <c r="H31" i="38"/>
  <c r="H32" i="38" s="1"/>
  <c r="C34" i="38"/>
  <c r="C35" i="38" s="1"/>
  <c r="C34" i="56"/>
  <c r="C35" i="56" s="1"/>
  <c r="H31" i="56"/>
  <c r="H32" i="56" s="1"/>
  <c r="C34" i="45"/>
  <c r="C35" i="45" s="1"/>
  <c r="H31" i="50"/>
  <c r="H32" i="50" s="1"/>
  <c r="C34" i="50"/>
  <c r="C35" i="50" s="1"/>
  <c r="C34" i="30"/>
  <c r="C35" i="30" s="1"/>
  <c r="C34" i="31"/>
  <c r="C35" i="31" s="1"/>
  <c r="H31" i="31"/>
  <c r="H32" i="31" s="1"/>
  <c r="C34" i="17"/>
  <c r="C35" i="17" s="1"/>
  <c r="H31" i="17"/>
  <c r="H32" i="17" s="1"/>
  <c r="C34" i="41"/>
  <c r="C35" i="41" s="1"/>
  <c r="H31" i="41"/>
  <c r="H32" i="41" s="1"/>
  <c r="C34" i="37"/>
  <c r="C35" i="37" s="1"/>
  <c r="C34" i="61"/>
  <c r="C35" i="61" s="1"/>
  <c r="C34" i="18"/>
  <c r="C35" i="18" s="1"/>
  <c r="H31" i="18"/>
  <c r="H32" i="18" s="1"/>
  <c r="C34" i="25"/>
  <c r="C35" i="25" s="1"/>
  <c r="H31" i="25"/>
  <c r="H32" i="25" s="1"/>
  <c r="C34" i="7"/>
  <c r="C35" i="7" s="1"/>
  <c r="H31" i="7"/>
  <c r="H32" i="7" s="1"/>
  <c r="C34" i="10"/>
  <c r="C35" i="10" s="1"/>
  <c r="H31" i="15"/>
  <c r="H32" i="15" s="1"/>
  <c r="C34" i="15"/>
  <c r="C35" i="15" s="1"/>
  <c r="C34" i="34"/>
  <c r="C35" i="34" s="1"/>
  <c r="H31" i="34"/>
  <c r="H32" i="34" s="1"/>
  <c r="H31" i="55"/>
  <c r="H32" i="55" s="1"/>
  <c r="C34" i="55"/>
  <c r="C35" i="55" s="1"/>
  <c r="C34" i="65"/>
  <c r="C35" i="65" s="1"/>
  <c r="H31" i="65"/>
  <c r="H32" i="65" s="1"/>
  <c r="C34" i="66"/>
  <c r="C35" i="66" s="1"/>
  <c r="H31" i="67"/>
  <c r="H32" i="67" s="1"/>
  <c r="C34" i="59"/>
  <c r="C35" i="59" s="1"/>
  <c r="H31" i="59"/>
  <c r="H32" i="59" s="1"/>
  <c r="C34" i="60"/>
  <c r="C35" i="60" s="1"/>
  <c r="C34" i="62"/>
  <c r="C35" i="62" s="1"/>
  <c r="H31" i="62"/>
  <c r="H32" i="62" s="1"/>
  <c r="C34" i="63"/>
  <c r="C35" i="63" s="1"/>
  <c r="H31" i="63"/>
  <c r="H32" i="63" s="1"/>
  <c r="C34" i="36"/>
  <c r="C35" i="36" s="1"/>
  <c r="H31" i="36"/>
  <c r="H32" i="36" s="1"/>
  <c r="C34" i="40"/>
  <c r="C35" i="40" s="1"/>
  <c r="H31" i="40"/>
  <c r="H32" i="40" s="1"/>
  <c r="H31" i="42"/>
  <c r="H32" i="42" s="1"/>
  <c r="C34" i="42"/>
  <c r="C35" i="42" s="1"/>
  <c r="H31" i="43"/>
  <c r="H32" i="43" s="1"/>
  <c r="C34" i="43"/>
  <c r="C35" i="43" s="1"/>
  <c r="H31" i="46"/>
  <c r="H32" i="46" s="1"/>
  <c r="C34" i="46"/>
  <c r="C35" i="46" s="1"/>
  <c r="C34" i="51"/>
  <c r="C35" i="51" s="1"/>
  <c r="H31" i="51"/>
  <c r="H32" i="51" s="1"/>
  <c r="C34" i="53"/>
  <c r="C35" i="53" s="1"/>
  <c r="H31" i="53"/>
  <c r="H32" i="53" s="1"/>
  <c r="C34" i="54"/>
  <c r="C35" i="54" s="1"/>
  <c r="C34" i="13"/>
  <c r="C35" i="13" s="1"/>
  <c r="H31" i="14"/>
  <c r="H32" i="14" s="1"/>
  <c r="C34" i="14"/>
  <c r="C35" i="14" s="1"/>
  <c r="C34" i="16"/>
  <c r="C35" i="16" s="1"/>
  <c r="H31" i="16"/>
  <c r="H32" i="16" s="1"/>
  <c r="C34" i="19"/>
  <c r="C35" i="19" s="1"/>
  <c r="C34" i="20"/>
  <c r="C35" i="20" s="1"/>
  <c r="H31" i="20"/>
  <c r="H32" i="20" s="1"/>
  <c r="C34" i="21"/>
  <c r="C35" i="21" s="1"/>
  <c r="H31" i="21"/>
  <c r="H32" i="21" s="1"/>
  <c r="C34" i="23"/>
  <c r="C35" i="23" s="1"/>
  <c r="C34" i="26"/>
  <c r="C35" i="26" s="1"/>
  <c r="H31" i="26"/>
  <c r="H32" i="26" s="1"/>
  <c r="H31" i="27"/>
  <c r="H32" i="27" s="1"/>
  <c r="C34" i="27"/>
  <c r="C35" i="27" s="1"/>
  <c r="C34" i="28"/>
  <c r="C35" i="28" s="1"/>
  <c r="H31" i="28"/>
  <c r="H32" i="28" s="1"/>
  <c r="C34" i="29"/>
  <c r="C35" i="29" s="1"/>
  <c r="H31" i="29"/>
  <c r="H32" i="29" s="1"/>
  <c r="C34" i="32"/>
  <c r="C35" i="32" s="1"/>
  <c r="H31" i="32"/>
  <c r="H32" i="32" s="1"/>
  <c r="C34" i="4"/>
  <c r="C35" i="4" s="1"/>
  <c r="H31" i="4"/>
  <c r="H32" i="4" s="1"/>
  <c r="C34" i="5"/>
  <c r="C35" i="5" s="1"/>
  <c r="C34" i="6"/>
  <c r="C35" i="6" s="1"/>
  <c r="H31" i="6"/>
  <c r="H32" i="6" s="1"/>
  <c r="C34" i="9"/>
  <c r="C35" i="9" s="1"/>
  <c r="C34" i="35"/>
  <c r="C35" i="35" s="1"/>
  <c r="C34" i="67"/>
  <c r="C35" i="67" s="1"/>
  <c r="H31" i="68"/>
  <c r="H32" i="68" s="1"/>
  <c r="C34" i="68"/>
  <c r="C35" i="68" s="1"/>
  <c r="C34" i="39"/>
  <c r="C35" i="39" s="1"/>
  <c r="C34" i="44"/>
  <c r="C35" i="44" s="1"/>
  <c r="C34" i="47"/>
  <c r="C35" i="47" s="1"/>
  <c r="H31" i="47"/>
  <c r="H32" i="47" s="1"/>
  <c r="C34" i="49"/>
  <c r="C35" i="49" s="1"/>
  <c r="H31" i="49"/>
  <c r="H32" i="49" s="1"/>
  <c r="C34" i="52"/>
  <c r="C35" i="52" s="1"/>
  <c r="H31" i="57"/>
  <c r="H32" i="57" s="1"/>
  <c r="C34" i="57"/>
  <c r="C35" i="57" s="1"/>
  <c r="H31" i="8"/>
  <c r="H32" i="8" s="1"/>
  <c r="C34" i="8"/>
  <c r="C35" i="8" s="1"/>
  <c r="C34" i="2"/>
  <c r="C35" i="2" s="1"/>
  <c r="C34" i="48"/>
  <c r="C35" i="48" s="1"/>
  <c r="H31" i="11"/>
  <c r="H32" i="11" s="1"/>
  <c r="C34" i="11"/>
  <c r="C35" i="11" s="1"/>
  <c r="H31" i="22"/>
  <c r="H32" i="22" s="1"/>
  <c r="C34" i="22"/>
  <c r="C35" i="22" s="1"/>
  <c r="H31" i="58"/>
  <c r="H32" i="58" s="1"/>
  <c r="C34" i="58"/>
  <c r="C35" i="58" s="1"/>
  <c r="W87" i="71"/>
  <c r="AJ87" i="71"/>
  <c r="BJ87" i="71"/>
  <c r="BH87" i="71"/>
  <c r="AV87" i="71"/>
  <c r="C34" i="3"/>
  <c r="C35" i="3" s="1"/>
  <c r="H31" i="3"/>
  <c r="AH87" i="71"/>
  <c r="AT87" i="71"/>
  <c r="E83" i="71"/>
  <c r="F83" i="71"/>
  <c r="G83" i="71"/>
  <c r="I81" i="71"/>
  <c r="J81" i="71"/>
  <c r="K81" i="71"/>
  <c r="L81" i="71"/>
  <c r="N81" i="71"/>
  <c r="O81" i="71"/>
  <c r="P81" i="71"/>
  <c r="Q81" i="71"/>
  <c r="R81" i="71"/>
  <c r="I82" i="71"/>
  <c r="J82" i="71"/>
  <c r="K82" i="71"/>
  <c r="L82" i="71"/>
  <c r="N82" i="71"/>
  <c r="O82" i="71"/>
  <c r="P82" i="71"/>
  <c r="Q82" i="71"/>
  <c r="R82" i="71"/>
  <c r="I83" i="71"/>
  <c r="J83" i="71"/>
  <c r="K83" i="71"/>
  <c r="L83" i="71"/>
  <c r="N83" i="71"/>
  <c r="O83" i="71"/>
  <c r="P83" i="71"/>
  <c r="Q83" i="71"/>
  <c r="R83" i="71"/>
  <c r="S81" i="71"/>
  <c r="T81" i="71"/>
  <c r="U81" i="71"/>
  <c r="V81" i="71"/>
  <c r="W81" i="71"/>
  <c r="S82" i="71"/>
  <c r="T82" i="71"/>
  <c r="U82" i="71"/>
  <c r="V82" i="71"/>
  <c r="W82" i="71"/>
  <c r="S83" i="71"/>
  <c r="T83" i="71"/>
  <c r="U83" i="71"/>
  <c r="V83" i="71"/>
  <c r="W83" i="71"/>
  <c r="X83" i="71"/>
  <c r="X82" i="71"/>
  <c r="X81" i="71"/>
  <c r="AA83" i="71"/>
  <c r="AA82" i="71"/>
  <c r="AA81" i="71"/>
  <c r="BT80" i="71"/>
  <c r="BS80" i="71"/>
  <c r="AQ80" i="71"/>
  <c r="AP80" i="71"/>
  <c r="AO80" i="71"/>
  <c r="BV94" i="71"/>
  <c r="BU94" i="71"/>
  <c r="BV93" i="71"/>
  <c r="BU93" i="71"/>
  <c r="BV90" i="71"/>
  <c r="BU90" i="71"/>
  <c r="BV85" i="71"/>
  <c r="BU85" i="71"/>
  <c r="BX84" i="71"/>
  <c r="BW84" i="71"/>
  <c r="BX80" i="71"/>
  <c r="BW80" i="71"/>
  <c r="BV80" i="71"/>
  <c r="BU80" i="71"/>
  <c r="BX83" i="71"/>
  <c r="BX82" i="71"/>
  <c r="BX81" i="71"/>
  <c r="BW83" i="71"/>
  <c r="BW82" i="71"/>
  <c r="BW81" i="71"/>
  <c r="BV83" i="71"/>
  <c r="BV82" i="71"/>
  <c r="BV81" i="71"/>
  <c r="BU83" i="71"/>
  <c r="BU82" i="71"/>
  <c r="BU81" i="71"/>
  <c r="CS84" i="71"/>
  <c r="CQ84" i="71"/>
  <c r="CO84" i="71"/>
  <c r="CM94" i="71"/>
  <c r="CN94" i="71" s="1"/>
  <c r="CM93" i="71"/>
  <c r="CN93" i="71" s="1"/>
  <c r="CM90" i="71"/>
  <c r="CN90" i="71" s="1"/>
  <c r="CM85" i="71"/>
  <c r="CN85" i="71" s="1"/>
  <c r="CK94" i="71"/>
  <c r="CL94" i="71" s="1"/>
  <c r="CK93" i="71"/>
  <c r="CL93" i="71" s="1"/>
  <c r="CK90" i="71"/>
  <c r="CL90" i="71" s="1"/>
  <c r="CK85" i="71"/>
  <c r="CL85" i="71" s="1"/>
  <c r="CI94" i="71"/>
  <c r="CJ94" i="71" s="1"/>
  <c r="CI93" i="71"/>
  <c r="CJ93" i="71" s="1"/>
  <c r="CI90" i="71"/>
  <c r="CJ90" i="71" s="1"/>
  <c r="CI85" i="71"/>
  <c r="CJ85" i="71" s="1"/>
  <c r="CG94" i="71"/>
  <c r="CH94" i="71" s="1"/>
  <c r="CG93" i="71"/>
  <c r="CH93" i="71" s="1"/>
  <c r="CG90" i="71"/>
  <c r="CH90" i="71" s="1"/>
  <c r="CG85" i="71"/>
  <c r="CH85" i="71" s="1"/>
  <c r="CE94" i="71"/>
  <c r="CF94" i="71" s="1"/>
  <c r="CE93" i="71"/>
  <c r="CF93" i="71" s="1"/>
  <c r="CE90" i="71"/>
  <c r="CE85" i="71"/>
  <c r="CF85" i="71" s="1"/>
  <c r="CC94" i="71"/>
  <c r="CD94" i="71" s="1"/>
  <c r="CC93" i="71"/>
  <c r="CD93" i="71" s="1"/>
  <c r="CC90" i="71"/>
  <c r="CC85" i="71"/>
  <c r="CD85" i="71" s="1"/>
  <c r="CA94" i="71"/>
  <c r="CA93" i="71"/>
  <c r="CA90" i="71"/>
  <c r="CA85" i="71"/>
  <c r="BS84" i="71"/>
  <c r="BK84" i="71"/>
  <c r="BI94" i="71"/>
  <c r="BI93" i="71"/>
  <c r="BI90" i="71"/>
  <c r="BI85" i="71"/>
  <c r="BG94" i="71"/>
  <c r="BG93" i="71"/>
  <c r="BG90" i="71"/>
  <c r="BG85" i="71"/>
  <c r="BA84" i="71"/>
  <c r="AY84" i="71"/>
  <c r="AW84" i="71"/>
  <c r="AU94" i="71"/>
  <c r="AU93" i="71"/>
  <c r="AU90" i="71"/>
  <c r="AU85" i="71"/>
  <c r="AS94" i="71"/>
  <c r="AS93" i="71"/>
  <c r="AS90" i="71"/>
  <c r="AS85" i="71"/>
  <c r="AO84" i="71"/>
  <c r="AM84" i="71"/>
  <c r="AK84" i="71"/>
  <c r="AI94" i="71"/>
  <c r="AI93" i="71"/>
  <c r="AI90" i="71"/>
  <c r="AI85" i="71"/>
  <c r="AG94" i="71"/>
  <c r="AG93" i="71"/>
  <c r="AG90" i="71"/>
  <c r="AG85" i="71"/>
  <c r="AA84" i="71"/>
  <c r="V94" i="71"/>
  <c r="U94" i="71"/>
  <c r="T94" i="71"/>
  <c r="O94" i="71"/>
  <c r="N94" i="71"/>
  <c r="V93" i="71"/>
  <c r="U93" i="71"/>
  <c r="T93" i="71"/>
  <c r="O93" i="71"/>
  <c r="N93" i="71"/>
  <c r="V90" i="71"/>
  <c r="U90" i="71"/>
  <c r="T90" i="71"/>
  <c r="BH90" i="71" s="1"/>
  <c r="O90" i="71"/>
  <c r="N90" i="71"/>
  <c r="V85" i="71"/>
  <c r="U85" i="71"/>
  <c r="T85" i="71"/>
  <c r="O85" i="71"/>
  <c r="N85" i="71"/>
  <c r="X84" i="71"/>
  <c r="R84" i="71"/>
  <c r="Q84" i="71"/>
  <c r="P84" i="71"/>
  <c r="K94" i="71"/>
  <c r="J94" i="71"/>
  <c r="K93" i="71"/>
  <c r="J93" i="71"/>
  <c r="K90" i="71"/>
  <c r="J90" i="71"/>
  <c r="K85" i="71"/>
  <c r="J85" i="71"/>
  <c r="L84" i="71"/>
  <c r="G94" i="71"/>
  <c r="F94" i="71"/>
  <c r="E94" i="71"/>
  <c r="G93" i="71"/>
  <c r="F93" i="71"/>
  <c r="E93" i="71"/>
  <c r="G92" i="71"/>
  <c r="F92" i="71"/>
  <c r="E92" i="71"/>
  <c r="G91" i="71"/>
  <c r="F91" i="71"/>
  <c r="E91" i="71"/>
  <c r="G90" i="71"/>
  <c r="F90" i="71"/>
  <c r="E90" i="71"/>
  <c r="G89" i="71"/>
  <c r="F89" i="71"/>
  <c r="E89" i="71"/>
  <c r="G88" i="71"/>
  <c r="F88" i="71"/>
  <c r="E88" i="71"/>
  <c r="G85" i="71"/>
  <c r="F85" i="71"/>
  <c r="E85" i="71"/>
  <c r="G84" i="71"/>
  <c r="F84" i="71"/>
  <c r="E84" i="71"/>
  <c r="AF94" i="71"/>
  <c r="AF93" i="71"/>
  <c r="AF92" i="71"/>
  <c r="AF91" i="71"/>
  <c r="AF90" i="71"/>
  <c r="AF89" i="71"/>
  <c r="AF88" i="71"/>
  <c r="AF85" i="71"/>
  <c r="AF84" i="71"/>
  <c r="AE94" i="71"/>
  <c r="AE93" i="71"/>
  <c r="AE92" i="71"/>
  <c r="AE91" i="71"/>
  <c r="AE90" i="71"/>
  <c r="AE89" i="71"/>
  <c r="AE88" i="71"/>
  <c r="AE85" i="71"/>
  <c r="AE84" i="71"/>
  <c r="AF79" i="71"/>
  <c r="Y113" i="71"/>
  <c r="P114" i="71" s="1"/>
  <c r="CF90" i="71"/>
  <c r="CD90" i="71"/>
  <c r="CV83" i="71"/>
  <c r="CU83" i="71"/>
  <c r="CT83" i="71"/>
  <c r="CS83" i="71"/>
  <c r="CR83" i="71"/>
  <c r="CQ83" i="71"/>
  <c r="CP83" i="71"/>
  <c r="CO83" i="71"/>
  <c r="CN83" i="71"/>
  <c r="CM83" i="71"/>
  <c r="CL83" i="71"/>
  <c r="CK83" i="71"/>
  <c r="CJ83" i="71"/>
  <c r="CI83" i="71"/>
  <c r="CH83" i="71"/>
  <c r="CG83" i="71"/>
  <c r="CF83" i="71"/>
  <c r="CE83" i="71"/>
  <c r="CD83" i="71"/>
  <c r="CC83" i="71"/>
  <c r="CB83" i="71"/>
  <c r="CA83" i="71"/>
  <c r="BZ83" i="71"/>
  <c r="BY83" i="71"/>
  <c r="BT83" i="71"/>
  <c r="BS83" i="71"/>
  <c r="BR83" i="71"/>
  <c r="BQ83" i="71"/>
  <c r="BP83" i="71"/>
  <c r="BO83" i="71"/>
  <c r="BN83" i="71"/>
  <c r="BM83" i="71"/>
  <c r="BL83" i="71"/>
  <c r="BK83" i="71"/>
  <c r="BJ83" i="71"/>
  <c r="BI83" i="71"/>
  <c r="BH83" i="71"/>
  <c r="BG83" i="71"/>
  <c r="BF83" i="71"/>
  <c r="BE83" i="71"/>
  <c r="BD83" i="71"/>
  <c r="BC83" i="71"/>
  <c r="BB83" i="71"/>
  <c r="BA83" i="71"/>
  <c r="AZ83" i="71"/>
  <c r="AY83" i="71"/>
  <c r="AX83" i="71"/>
  <c r="AW83" i="71"/>
  <c r="AV83" i="71"/>
  <c r="AU83" i="71"/>
  <c r="AT83" i="71"/>
  <c r="AS83" i="71"/>
  <c r="AR83" i="71"/>
  <c r="AQ83" i="71"/>
  <c r="AP83" i="71"/>
  <c r="AO83" i="71"/>
  <c r="AN83" i="71"/>
  <c r="AM83" i="71"/>
  <c r="AL83" i="71"/>
  <c r="AK83" i="71"/>
  <c r="AJ83" i="71"/>
  <c r="AI83" i="71"/>
  <c r="AH83" i="71"/>
  <c r="AG83" i="71"/>
  <c r="CV82" i="71"/>
  <c r="CU82" i="71"/>
  <c r="CT82" i="71"/>
  <c r="CS82" i="71"/>
  <c r="CR82" i="71"/>
  <c r="CQ82" i="71"/>
  <c r="CP82" i="71"/>
  <c r="CO82" i="71"/>
  <c r="CN82" i="71"/>
  <c r="CM82" i="71"/>
  <c r="CL82" i="71"/>
  <c r="CK82" i="71"/>
  <c r="CJ82" i="71"/>
  <c r="CI82" i="71"/>
  <c r="CH82" i="71"/>
  <c r="CG82" i="71"/>
  <c r="CF82" i="71"/>
  <c r="CE82" i="71"/>
  <c r="CD82" i="71"/>
  <c r="CC82" i="71"/>
  <c r="CB82" i="71"/>
  <c r="CA82" i="71"/>
  <c r="BZ82" i="71"/>
  <c r="BY82" i="71"/>
  <c r="BT82" i="71"/>
  <c r="BS82" i="71"/>
  <c r="BR82" i="71"/>
  <c r="BQ82" i="71"/>
  <c r="BP82" i="71"/>
  <c r="BO82" i="71"/>
  <c r="BN82" i="71"/>
  <c r="BM82" i="71"/>
  <c r="BL82" i="71"/>
  <c r="BK82" i="71"/>
  <c r="BJ82" i="71"/>
  <c r="BI82" i="71"/>
  <c r="BH82" i="71"/>
  <c r="BG82" i="71"/>
  <c r="BF82" i="71"/>
  <c r="BE82" i="71"/>
  <c r="BD82" i="71"/>
  <c r="BC82" i="71"/>
  <c r="BB82" i="71"/>
  <c r="BA82" i="71"/>
  <c r="AZ82" i="71"/>
  <c r="AY82" i="71"/>
  <c r="AX82" i="71"/>
  <c r="AW82" i="71"/>
  <c r="AV82" i="71"/>
  <c r="AU82" i="71"/>
  <c r="AT82" i="71"/>
  <c r="AS82" i="71"/>
  <c r="AR82" i="71"/>
  <c r="AQ82" i="71"/>
  <c r="AP82" i="71"/>
  <c r="AO82" i="71"/>
  <c r="AN82" i="71"/>
  <c r="AM82" i="71"/>
  <c r="AL82" i="71"/>
  <c r="AK82" i="71"/>
  <c r="AJ82" i="71"/>
  <c r="AI82" i="71"/>
  <c r="AH82" i="71"/>
  <c r="AG82" i="71"/>
  <c r="CV81" i="71"/>
  <c r="CU81" i="71"/>
  <c r="CT81" i="71"/>
  <c r="CS81" i="71"/>
  <c r="CR81" i="71"/>
  <c r="CQ81" i="71"/>
  <c r="CP81" i="71"/>
  <c r="CO81" i="71"/>
  <c r="CN81" i="71"/>
  <c r="CM81" i="71"/>
  <c r="CL81" i="71"/>
  <c r="CK81" i="71"/>
  <c r="CJ81" i="71"/>
  <c r="CI81" i="71"/>
  <c r="CH81" i="71"/>
  <c r="CG81" i="71"/>
  <c r="CF81" i="71"/>
  <c r="CE81" i="71"/>
  <c r="CD81" i="71"/>
  <c r="CC81" i="71"/>
  <c r="CB81" i="71"/>
  <c r="CA81" i="71"/>
  <c r="BZ81" i="71"/>
  <c r="BY81" i="71"/>
  <c r="BT81" i="71"/>
  <c r="BS81" i="71"/>
  <c r="BR81" i="71"/>
  <c r="BQ81" i="71"/>
  <c r="BP81" i="71"/>
  <c r="BO81" i="71"/>
  <c r="BN81" i="71"/>
  <c r="BM81" i="71"/>
  <c r="BL81" i="71"/>
  <c r="BK81" i="71"/>
  <c r="BJ81" i="71"/>
  <c r="BI81" i="71"/>
  <c r="BH81" i="71"/>
  <c r="BG81" i="71"/>
  <c r="BF81" i="71"/>
  <c r="BE81" i="71"/>
  <c r="BD81" i="71"/>
  <c r="BC81" i="71"/>
  <c r="BB81" i="71"/>
  <c r="BA81" i="71"/>
  <c r="AZ81" i="71"/>
  <c r="AY81" i="71"/>
  <c r="AX81" i="71"/>
  <c r="AW81" i="71"/>
  <c r="AV81" i="71"/>
  <c r="AU81" i="71"/>
  <c r="AT81" i="71"/>
  <c r="AS81" i="71"/>
  <c r="AR81" i="71"/>
  <c r="AQ81" i="71"/>
  <c r="AP81" i="71"/>
  <c r="AO81" i="71"/>
  <c r="AN81" i="71"/>
  <c r="AM81" i="71"/>
  <c r="AL81" i="71"/>
  <c r="AK81" i="71"/>
  <c r="AJ81" i="71"/>
  <c r="AI81" i="71"/>
  <c r="AH81" i="71"/>
  <c r="AG81" i="71"/>
  <c r="CV80" i="71"/>
  <c r="CU80" i="71"/>
  <c r="CT80" i="71"/>
  <c r="CS80" i="71"/>
  <c r="CR80" i="71"/>
  <c r="CQ80" i="71"/>
  <c r="CP80" i="71"/>
  <c r="CO80" i="71"/>
  <c r="CN80" i="71"/>
  <c r="CM80" i="71"/>
  <c r="CL80" i="71"/>
  <c r="CK80" i="71"/>
  <c r="CJ80" i="71"/>
  <c r="CI80" i="71"/>
  <c r="CH80" i="71"/>
  <c r="CG80" i="71"/>
  <c r="CF80" i="71"/>
  <c r="CE80" i="71"/>
  <c r="CD80" i="71"/>
  <c r="CC80" i="71"/>
  <c r="CB80" i="71"/>
  <c r="CA80" i="71"/>
  <c r="BY80" i="71"/>
  <c r="BR80" i="71"/>
  <c r="BQ80" i="71"/>
  <c r="BO80" i="71"/>
  <c r="BN80" i="71"/>
  <c r="BM80" i="71"/>
  <c r="BK80" i="71"/>
  <c r="BJ80" i="71"/>
  <c r="BI80" i="71"/>
  <c r="BH80" i="71"/>
  <c r="BG80" i="71"/>
  <c r="BD80" i="71"/>
  <c r="BC80" i="71"/>
  <c r="BB80" i="71"/>
  <c r="BA80" i="71"/>
  <c r="AY80" i="71"/>
  <c r="AX80" i="71"/>
  <c r="AW80" i="71"/>
  <c r="AV80" i="71"/>
  <c r="AU80" i="71"/>
  <c r="AT80" i="71"/>
  <c r="AS80" i="71"/>
  <c r="AM80" i="71"/>
  <c r="AK80" i="71"/>
  <c r="AJ80" i="71"/>
  <c r="AI80" i="71"/>
  <c r="AH80" i="71"/>
  <c r="AG80" i="71"/>
  <c r="L114" i="71" l="1"/>
  <c r="F114" i="71"/>
  <c r="V114" i="71"/>
  <c r="K114" i="71"/>
  <c r="N114" i="71"/>
  <c r="O114" i="71"/>
  <c r="C105" i="71"/>
  <c r="H114" i="71"/>
  <c r="S114" i="71"/>
  <c r="W114" i="71"/>
  <c r="U114" i="71"/>
  <c r="Q114" i="71"/>
  <c r="I114" i="71"/>
  <c r="J114" i="71"/>
  <c r="M114" i="71"/>
  <c r="R114" i="71"/>
  <c r="G114" i="71"/>
  <c r="T114" i="71"/>
  <c r="BH93" i="71"/>
  <c r="H32" i="3"/>
  <c r="AV85" i="71"/>
  <c r="AV90" i="71"/>
  <c r="AJ93" i="71"/>
  <c r="AV94" i="71"/>
  <c r="AJ94" i="71"/>
  <c r="AT94" i="71"/>
  <c r="AH93" i="71"/>
  <c r="CP84" i="71"/>
  <c r="G95" i="71"/>
  <c r="BJ85" i="71"/>
  <c r="F95" i="71"/>
  <c r="AH90" i="71"/>
  <c r="AT90" i="71"/>
  <c r="CR84" i="71"/>
  <c r="BJ90" i="71"/>
  <c r="AH94" i="71"/>
  <c r="E95" i="71"/>
  <c r="W90" i="71"/>
  <c r="AT93" i="71"/>
  <c r="BH94" i="71"/>
  <c r="AH85" i="71"/>
  <c r="BT84" i="71"/>
  <c r="BJ94" i="71"/>
  <c r="BB84" i="71"/>
  <c r="AV93" i="71"/>
  <c r="AT85" i="71"/>
  <c r="AL84" i="71"/>
  <c r="CT84" i="71"/>
  <c r="W93" i="71"/>
  <c r="BJ93" i="71"/>
  <c r="W94" i="71"/>
  <c r="W85" i="71"/>
  <c r="BH85" i="71"/>
  <c r="AP84" i="71"/>
  <c r="AZ84" i="71"/>
  <c r="AN84" i="71"/>
  <c r="AX84" i="71"/>
  <c r="AJ85" i="71"/>
  <c r="AJ90" i="71"/>
  <c r="AY89" i="71"/>
  <c r="P89" i="71"/>
  <c r="AW89" i="71"/>
  <c r="AK89" i="71"/>
  <c r="BW89" i="71"/>
  <c r="X89" i="71"/>
  <c r="BA89" i="71"/>
  <c r="R89" i="71"/>
  <c r="AM89" i="71"/>
  <c r="AA89" i="71"/>
  <c r="L89" i="71"/>
  <c r="BS89" i="71"/>
  <c r="BK89" i="71"/>
  <c r="BX89" i="71"/>
  <c r="Q89" i="71"/>
  <c r="AO89" i="71"/>
  <c r="Y114" i="71" l="1"/>
  <c r="AP89" i="71"/>
  <c r="AX89" i="71"/>
  <c r="BB89" i="71"/>
  <c r="CO89" i="71"/>
  <c r="CP89" i="71" s="1"/>
  <c r="AN89" i="71"/>
  <c r="CS89" i="71"/>
  <c r="CT89" i="71" s="1"/>
  <c r="AZ89" i="71"/>
  <c r="BT89" i="71"/>
  <c r="AL89" i="71"/>
  <c r="CQ89" i="71"/>
  <c r="CR89" i="71" s="1"/>
  <c r="AB14" i="71"/>
  <c r="AI73" i="71"/>
  <c r="AB20" i="71"/>
  <c r="L38" i="71"/>
  <c r="BY77" i="71"/>
  <c r="CA22" i="71"/>
  <c r="BV27" i="71"/>
  <c r="BW12" i="71"/>
  <c r="U37" i="71"/>
  <c r="T77" i="71"/>
  <c r="BW24" i="71"/>
  <c r="L65" i="71"/>
  <c r="AI53" i="71"/>
  <c r="AW42" i="71"/>
  <c r="BV53" i="71"/>
  <c r="CA69" i="71"/>
  <c r="L47" i="71"/>
  <c r="J64" i="71"/>
  <c r="AB41" i="71"/>
  <c r="AW65" i="71"/>
  <c r="BA67" i="71"/>
  <c r="AS62" i="71"/>
  <c r="AQ19" i="71"/>
  <c r="X37" i="71"/>
  <c r="BV67" i="71"/>
  <c r="AQ77" i="71"/>
  <c r="H67" i="71"/>
  <c r="BA63" i="71"/>
  <c r="AW46" i="71"/>
  <c r="BK45" i="71"/>
  <c r="BX34" i="71"/>
  <c r="AQ26" i="71"/>
  <c r="AK21" i="71"/>
  <c r="AS37" i="71"/>
  <c r="AB74" i="71"/>
  <c r="BA61" i="71"/>
  <c r="AQ64" i="71"/>
  <c r="AY43" i="71"/>
  <c r="X60" i="71"/>
  <c r="AU26" i="71"/>
  <c r="AS39" i="71"/>
  <c r="BA45" i="71"/>
  <c r="BV48" i="71"/>
  <c r="N40" i="71"/>
  <c r="CA47" i="71"/>
  <c r="BK62" i="71"/>
  <c r="O45" i="71"/>
  <c r="AG23" i="71"/>
  <c r="AU41" i="71"/>
  <c r="BV55" i="71"/>
  <c r="AM26" i="71"/>
  <c r="AU63" i="71"/>
  <c r="BX53" i="71"/>
  <c r="CA52" i="71"/>
  <c r="Q60" i="71"/>
  <c r="AY24" i="71"/>
  <c r="AW19" i="71"/>
  <c r="AK70" i="71"/>
  <c r="AI49" i="71"/>
  <c r="P30" i="71"/>
  <c r="BK77" i="71"/>
  <c r="AK16" i="71"/>
  <c r="BY24" i="71"/>
  <c r="AU55" i="71"/>
  <c r="BI63" i="71"/>
  <c r="AK50" i="71"/>
  <c r="CA65" i="71"/>
  <c r="BY74" i="71"/>
  <c r="AG70" i="71"/>
  <c r="AK40" i="71"/>
  <c r="H40" i="71"/>
  <c r="AM15" i="71"/>
  <c r="T17" i="71"/>
  <c r="BU45" i="71"/>
  <c r="L34" i="71"/>
  <c r="T70" i="71"/>
  <c r="BU70" i="71"/>
  <c r="R77" i="71"/>
  <c r="K55" i="71"/>
  <c r="BG42" i="71"/>
  <c r="AI77" i="71"/>
  <c r="L18" i="71"/>
  <c r="BS36" i="71"/>
  <c r="K38" i="71"/>
  <c r="H57" i="71"/>
  <c r="BA41" i="71"/>
  <c r="AI62" i="71"/>
  <c r="BY38" i="71"/>
  <c r="AG18" i="71"/>
  <c r="BY17" i="71"/>
  <c r="AU50" i="71"/>
  <c r="BY16" i="71"/>
  <c r="T23" i="71"/>
  <c r="AQ27" i="71"/>
  <c r="AM46" i="71"/>
  <c r="P64" i="71"/>
  <c r="AS69" i="71"/>
  <c r="AK32" i="71"/>
  <c r="K54" i="71"/>
  <c r="AY30" i="71"/>
  <c r="T50" i="71"/>
  <c r="H46" i="71"/>
  <c r="BK29" i="71"/>
  <c r="L77" i="71"/>
  <c r="AA36" i="71"/>
  <c r="K65" i="71"/>
  <c r="BK69" i="71"/>
  <c r="T38" i="71"/>
  <c r="AK17" i="71"/>
  <c r="Q66" i="71"/>
  <c r="X75" i="71"/>
  <c r="R17" i="71"/>
  <c r="AO46" i="71"/>
  <c r="BX77" i="71"/>
  <c r="BW52" i="71"/>
  <c r="AM76" i="71"/>
  <c r="AW25" i="71"/>
  <c r="N73" i="71"/>
  <c r="AU40" i="71"/>
  <c r="BS51" i="71"/>
  <c r="AY40" i="71"/>
  <c r="AM11" i="71"/>
  <c r="AM33" i="71"/>
  <c r="BK23" i="71"/>
  <c r="AY73" i="71"/>
  <c r="K17" i="71"/>
  <c r="AQ68" i="71"/>
  <c r="AG60" i="71"/>
  <c r="R14" i="71"/>
  <c r="L26" i="71"/>
  <c r="AG55" i="71"/>
  <c r="X39" i="71"/>
  <c r="BV23" i="71"/>
  <c r="AY58" i="71"/>
  <c r="R63" i="71"/>
  <c r="U25" i="71"/>
  <c r="BG39" i="71"/>
  <c r="BG59" i="71"/>
  <c r="BY52" i="71"/>
  <c r="BY63" i="71"/>
  <c r="O59" i="71"/>
  <c r="AO37" i="71"/>
  <c r="AW38" i="71"/>
  <c r="BA46" i="71"/>
  <c r="BI51" i="71"/>
  <c r="AY50" i="71"/>
  <c r="AG25" i="71"/>
  <c r="BG11" i="71"/>
  <c r="AM30" i="71"/>
  <c r="AU34" i="71"/>
  <c r="AW62" i="71"/>
  <c r="AM65" i="71"/>
  <c r="BU33" i="71"/>
  <c r="AU44" i="71"/>
  <c r="AK36" i="71"/>
  <c r="BG56" i="71"/>
  <c r="BA23" i="71"/>
  <c r="L75" i="71"/>
  <c r="BS60" i="71"/>
  <c r="AI31" i="71"/>
  <c r="AI71" i="71"/>
  <c r="BI24" i="71"/>
  <c r="V75" i="71"/>
  <c r="N72" i="71"/>
  <c r="AA74" i="71"/>
  <c r="BX42" i="71"/>
  <c r="BG45" i="71"/>
  <c r="AS76" i="71"/>
  <c r="BW30" i="71"/>
  <c r="Y19" i="71"/>
  <c r="AY53" i="71"/>
  <c r="AO36" i="71"/>
  <c r="BY35" i="71"/>
  <c r="BU71" i="71"/>
  <c r="X71" i="71"/>
  <c r="AU43" i="71"/>
  <c r="AQ24" i="71"/>
  <c r="BU23" i="71"/>
  <c r="BG14" i="71"/>
  <c r="H27" i="71"/>
  <c r="J43" i="71"/>
  <c r="AQ60" i="71"/>
  <c r="H74" i="71"/>
  <c r="BU66" i="71"/>
  <c r="BI56" i="71"/>
  <c r="AI56" i="71"/>
  <c r="AS27" i="71"/>
  <c r="BV14" i="71"/>
  <c r="K62" i="71"/>
  <c r="AI35" i="71"/>
  <c r="AY36" i="71"/>
  <c r="AY65" i="71"/>
  <c r="X28" i="71"/>
  <c r="J13" i="71"/>
  <c r="BA47" i="71"/>
  <c r="BW64" i="71"/>
  <c r="BI71" i="71"/>
  <c r="H64" i="71"/>
  <c r="Y66" i="71"/>
  <c r="BK44" i="71"/>
  <c r="BS76" i="71"/>
  <c r="BX54" i="71"/>
  <c r="X66" i="71"/>
  <c r="BY11" i="71"/>
  <c r="L71" i="71"/>
  <c r="Y74" i="71"/>
  <c r="BA64" i="71"/>
  <c r="BI75" i="71"/>
  <c r="BK75" i="71"/>
  <c r="J54" i="71"/>
  <c r="AQ65" i="71"/>
  <c r="BV69" i="71"/>
  <c r="H45" i="71"/>
  <c r="AA28" i="71"/>
  <c r="H13" i="71"/>
  <c r="U45" i="71"/>
  <c r="R19" i="71"/>
  <c r="BW70" i="71"/>
  <c r="AW12" i="71"/>
  <c r="AI42" i="71"/>
  <c r="Y21" i="71"/>
  <c r="AQ16" i="71"/>
  <c r="U28" i="71"/>
  <c r="U76" i="71"/>
  <c r="AK63" i="71"/>
  <c r="AU21" i="71"/>
  <c r="AA20" i="71"/>
  <c r="AW63" i="71"/>
  <c r="AS49" i="71"/>
  <c r="BX18" i="71"/>
  <c r="BI60" i="71"/>
  <c r="AG20" i="71"/>
  <c r="AO14" i="71"/>
  <c r="K28" i="71"/>
  <c r="J63" i="71"/>
  <c r="BG74" i="71"/>
  <c r="BV21" i="71"/>
  <c r="V21" i="71"/>
  <c r="BU62" i="71"/>
  <c r="AB45" i="71"/>
  <c r="CA71" i="71"/>
  <c r="BX43" i="71"/>
  <c r="H39" i="71"/>
  <c r="K63" i="71"/>
  <c r="BV72" i="71"/>
  <c r="BW57" i="71"/>
  <c r="R37" i="71"/>
  <c r="CA75" i="71"/>
  <c r="L54" i="71"/>
  <c r="AK31" i="71"/>
  <c r="X42" i="71"/>
  <c r="BY53" i="71"/>
  <c r="AW39" i="71"/>
  <c r="P63" i="71"/>
  <c r="AO72" i="71"/>
  <c r="AO16" i="71"/>
  <c r="BG69" i="71"/>
  <c r="L15" i="71"/>
  <c r="AM47" i="71"/>
  <c r="K42" i="71"/>
  <c r="K27" i="71"/>
  <c r="Q49" i="71"/>
  <c r="AK54" i="71"/>
  <c r="H21" i="71"/>
  <c r="O48" i="71"/>
  <c r="AY19" i="71"/>
  <c r="BU40" i="71"/>
  <c r="BI53" i="71"/>
  <c r="AQ33" i="71"/>
  <c r="P45" i="71"/>
  <c r="AW49" i="71"/>
  <c r="BY76" i="71"/>
  <c r="AW71" i="71"/>
  <c r="AB49" i="71"/>
  <c r="R22" i="71"/>
  <c r="AA54" i="71"/>
  <c r="V67" i="71"/>
  <c r="BS43" i="71"/>
  <c r="P21" i="71"/>
  <c r="T42" i="71"/>
  <c r="AA53" i="71"/>
  <c r="K74" i="71"/>
  <c r="AU70" i="71"/>
  <c r="O29" i="71"/>
  <c r="U29" i="71"/>
  <c r="AO38" i="71"/>
  <c r="BA20" i="71"/>
  <c r="AS22" i="71"/>
  <c r="L60" i="71"/>
  <c r="AK25" i="71"/>
  <c r="H65" i="71"/>
  <c r="AW61" i="71"/>
  <c r="BX46" i="71"/>
  <c r="BK43" i="71"/>
  <c r="AW13" i="71"/>
  <c r="O38" i="71"/>
  <c r="AK13" i="71"/>
  <c r="CA43" i="71"/>
  <c r="AG39" i="71"/>
  <c r="AI63" i="71"/>
  <c r="AS55" i="71"/>
  <c r="AO45" i="71"/>
  <c r="AW55" i="71"/>
  <c r="AB54" i="71"/>
  <c r="BW50" i="71"/>
  <c r="H71" i="71"/>
  <c r="AI14" i="71"/>
  <c r="AU51" i="71"/>
  <c r="AS31" i="71"/>
  <c r="O44" i="71"/>
  <c r="BI21" i="71"/>
  <c r="O57" i="71"/>
  <c r="R11" i="71"/>
  <c r="AG74" i="71"/>
  <c r="N66" i="71"/>
  <c r="N11" i="71"/>
  <c r="BG52" i="71"/>
  <c r="BY58" i="71"/>
  <c r="BA49" i="71"/>
  <c r="N24" i="71"/>
  <c r="K53" i="71"/>
  <c r="R76" i="71"/>
  <c r="AW72" i="71"/>
  <c r="AU24" i="71"/>
  <c r="AQ42" i="71"/>
  <c r="AW35" i="71"/>
  <c r="N26" i="71"/>
  <c r="P60" i="71"/>
  <c r="P50" i="71"/>
  <c r="U67" i="71"/>
  <c r="BY70" i="71"/>
  <c r="AO40" i="71"/>
  <c r="Y48" i="71"/>
  <c r="H54" i="71"/>
  <c r="AG40" i="71"/>
  <c r="J26" i="71"/>
  <c r="L21" i="71"/>
  <c r="BA28" i="71"/>
  <c r="BK21" i="71"/>
  <c r="BK72" i="71"/>
  <c r="AO55" i="71"/>
  <c r="BW41" i="71"/>
  <c r="AB55" i="71"/>
  <c r="BI22" i="71"/>
  <c r="BV44" i="71"/>
  <c r="AQ67" i="71"/>
  <c r="U31" i="71"/>
  <c r="AI13" i="71"/>
  <c r="BK71" i="71"/>
  <c r="P66" i="71"/>
  <c r="BY48" i="71"/>
  <c r="AO19" i="71"/>
  <c r="CA76" i="71"/>
  <c r="BG25" i="71"/>
  <c r="AI33" i="71"/>
  <c r="AI59" i="71"/>
  <c r="AB39" i="71"/>
  <c r="AG75" i="71"/>
  <c r="AA48" i="71"/>
  <c r="BU19" i="71"/>
  <c r="J61" i="71"/>
  <c r="AS38" i="71"/>
  <c r="BG41" i="71"/>
  <c r="AY38" i="71"/>
  <c r="R64" i="71"/>
  <c r="BV19" i="71"/>
  <c r="BK56" i="71"/>
  <c r="T21" i="71"/>
  <c r="BX72" i="71"/>
  <c r="AI36" i="71"/>
  <c r="H16" i="71"/>
  <c r="AK38" i="71"/>
  <c r="BS29" i="71"/>
  <c r="BY49" i="71"/>
  <c r="BA25" i="71"/>
  <c r="BU44" i="71"/>
  <c r="BV65" i="71"/>
  <c r="BA40" i="71"/>
  <c r="K41" i="71"/>
  <c r="AY70" i="71"/>
  <c r="BU42" i="71"/>
  <c r="AW70" i="71"/>
  <c r="AB72" i="71"/>
  <c r="BI14" i="71"/>
  <c r="AO41" i="71"/>
  <c r="AW67" i="71"/>
  <c r="K25" i="71"/>
  <c r="T62" i="71"/>
  <c r="AI74" i="71"/>
  <c r="BU49" i="71"/>
  <c r="AM67" i="71"/>
  <c r="AQ58" i="71"/>
  <c r="BI72" i="71"/>
  <c r="AO66" i="71"/>
  <c r="AU69" i="71"/>
  <c r="BS59" i="71"/>
  <c r="BS75" i="71"/>
  <c r="BU37" i="71"/>
  <c r="AB25" i="71"/>
  <c r="BI64" i="71"/>
  <c r="J42" i="71"/>
  <c r="H31" i="71"/>
  <c r="AS61" i="71"/>
  <c r="N29" i="71"/>
  <c r="K67" i="71"/>
  <c r="V55" i="71"/>
  <c r="T51" i="71"/>
  <c r="K43" i="71"/>
  <c r="R60" i="71"/>
  <c r="X12" i="71"/>
  <c r="O55" i="71"/>
  <c r="BW37" i="71"/>
  <c r="N43" i="71"/>
  <c r="BV74" i="71"/>
  <c r="AI76" i="71"/>
  <c r="J18" i="71"/>
  <c r="X53" i="71"/>
  <c r="BS73" i="71"/>
  <c r="K23" i="71"/>
  <c r="BA19" i="71"/>
  <c r="K51" i="71"/>
  <c r="Y20" i="71"/>
  <c r="BW28" i="71"/>
  <c r="AY26" i="71"/>
  <c r="AK72" i="71"/>
  <c r="AO53" i="71"/>
  <c r="BG64" i="71"/>
  <c r="BU27" i="71"/>
  <c r="H59" i="71"/>
  <c r="CA70" i="71"/>
  <c r="AB58" i="71"/>
  <c r="BA59" i="71"/>
  <c r="BI77" i="71"/>
  <c r="P56" i="71"/>
  <c r="BS33" i="71"/>
  <c r="N52" i="71"/>
  <c r="BU21" i="71"/>
  <c r="BX36" i="71"/>
  <c r="H77" i="71"/>
  <c r="V13" i="71"/>
  <c r="T45" i="71"/>
  <c r="BW68" i="71"/>
  <c r="K57" i="71"/>
  <c r="BX12" i="71"/>
  <c r="AS23" i="71"/>
  <c r="BU51" i="71"/>
  <c r="X55" i="71"/>
  <c r="AB30" i="71"/>
  <c r="BS28" i="71"/>
  <c r="AA70" i="71"/>
  <c r="U66" i="71"/>
  <c r="AY56" i="71"/>
  <c r="AS46" i="71"/>
  <c r="T44" i="71"/>
  <c r="BV75" i="71"/>
  <c r="AQ22" i="71"/>
  <c r="V35" i="71"/>
  <c r="BU16" i="71"/>
  <c r="H60" i="71"/>
  <c r="AO18" i="71"/>
  <c r="AY75" i="71"/>
  <c r="L51" i="71"/>
  <c r="P68" i="71"/>
  <c r="O71" i="71"/>
  <c r="AK61" i="71"/>
  <c r="V26" i="71"/>
  <c r="T26" i="71"/>
  <c r="Y71" i="71"/>
  <c r="AB69" i="71"/>
  <c r="BX58" i="71"/>
  <c r="T58" i="71"/>
  <c r="AA30" i="71"/>
  <c r="AA44" i="71"/>
  <c r="AY51" i="71"/>
  <c r="AQ32" i="71"/>
  <c r="BW45" i="71"/>
  <c r="AU46" i="71"/>
  <c r="BG57" i="71"/>
  <c r="BV73" i="71"/>
  <c r="R55" i="71"/>
  <c r="BX28" i="71"/>
  <c r="V17" i="71"/>
  <c r="CA74" i="71"/>
  <c r="AU77" i="71"/>
  <c r="AI68" i="71"/>
  <c r="BK36" i="71"/>
  <c r="P51" i="71"/>
  <c r="BG71" i="71"/>
  <c r="AI40" i="71"/>
  <c r="L45" i="71"/>
  <c r="BA62" i="71"/>
  <c r="N21" i="71"/>
  <c r="CA55" i="71"/>
  <c r="BY51" i="71"/>
  <c r="AB33" i="71"/>
  <c r="K11" i="71"/>
  <c r="BX20" i="71"/>
  <c r="AO30" i="71"/>
  <c r="AS17" i="71"/>
  <c r="AQ69" i="71"/>
  <c r="AI32" i="71"/>
  <c r="BV68" i="71"/>
  <c r="J23" i="71"/>
  <c r="BK34" i="71"/>
  <c r="U77" i="71"/>
  <c r="AU29" i="71"/>
  <c r="X74" i="71"/>
  <c r="BX19" i="71"/>
  <c r="AB71" i="71"/>
  <c r="AA23" i="71"/>
  <c r="AA55" i="71"/>
  <c r="L68" i="71"/>
  <c r="AM50" i="71"/>
  <c r="L35" i="71"/>
  <c r="R74" i="71"/>
  <c r="T66" i="71"/>
  <c r="AM34" i="71"/>
  <c r="BK65" i="71"/>
  <c r="AM35" i="71"/>
  <c r="Y75" i="71"/>
  <c r="K33" i="71"/>
  <c r="K72" i="71"/>
  <c r="AI60" i="71"/>
  <c r="U18" i="71"/>
  <c r="BW34" i="71"/>
  <c r="BG73" i="71"/>
  <c r="AA12" i="71"/>
  <c r="BW69" i="71"/>
  <c r="AI72" i="71"/>
  <c r="AY67" i="71"/>
  <c r="V33" i="71"/>
  <c r="AA52" i="71"/>
  <c r="AY55" i="71"/>
  <c r="J74" i="71"/>
  <c r="Q45" i="71"/>
  <c r="AG37" i="71"/>
  <c r="AY69" i="71"/>
  <c r="V19" i="71"/>
  <c r="Q48" i="71"/>
  <c r="BW54" i="71"/>
  <c r="AK34" i="71"/>
  <c r="BV52" i="71"/>
  <c r="AB37" i="71"/>
  <c r="AM59" i="71"/>
  <c r="Y39" i="71"/>
  <c r="V60" i="71"/>
  <c r="BU50" i="71"/>
  <c r="AB48" i="71"/>
  <c r="AO51" i="71"/>
  <c r="H58" i="71"/>
  <c r="P34" i="71"/>
  <c r="U34" i="71"/>
  <c r="O70" i="71"/>
  <c r="T29" i="71"/>
  <c r="CA40" i="71"/>
  <c r="K47" i="71"/>
  <c r="BI32" i="71"/>
  <c r="L50" i="71"/>
  <c r="V18" i="71"/>
  <c r="BY43" i="71"/>
  <c r="BX32" i="71"/>
  <c r="BA30" i="71"/>
  <c r="AI48" i="71"/>
  <c r="BS61" i="71"/>
  <c r="AW44" i="71"/>
  <c r="BU68" i="71"/>
  <c r="AI75" i="71"/>
  <c r="BV24" i="71"/>
  <c r="P29" i="71"/>
  <c r="O28" i="71"/>
  <c r="BG33" i="71"/>
  <c r="AI12" i="71"/>
  <c r="T24" i="71"/>
  <c r="AA75" i="71"/>
  <c r="AG13" i="71"/>
  <c r="AY25" i="71"/>
  <c r="AU16" i="71"/>
  <c r="L53" i="71"/>
  <c r="AB70" i="71"/>
  <c r="Q12" i="71"/>
  <c r="T40" i="71"/>
  <c r="Q64" i="71"/>
  <c r="X24" i="71"/>
  <c r="K71" i="71"/>
  <c r="H18" i="71"/>
  <c r="J32" i="71"/>
  <c r="U24" i="71"/>
  <c r="R73" i="71"/>
  <c r="AK77" i="71"/>
  <c r="U56" i="71"/>
  <c r="N37" i="71"/>
  <c r="R39" i="71"/>
  <c r="AY57" i="71"/>
  <c r="AS16" i="71"/>
  <c r="BY15" i="71"/>
  <c r="AG68" i="71"/>
  <c r="AI15" i="71"/>
  <c r="Q23" i="71"/>
  <c r="AK41" i="71"/>
  <c r="U70" i="71"/>
  <c r="BX22" i="71"/>
  <c r="AS12" i="71"/>
  <c r="X70" i="71"/>
  <c r="BY13" i="71"/>
  <c r="BG31" i="71"/>
  <c r="Y59" i="71"/>
  <c r="J39" i="71"/>
  <c r="BG40" i="71"/>
  <c r="AM14" i="71"/>
  <c r="AI18" i="71"/>
  <c r="U55" i="71"/>
  <c r="O13" i="71"/>
  <c r="BY50" i="71"/>
  <c r="CA50" i="71"/>
  <c r="AS34" i="71"/>
  <c r="AI37" i="71"/>
  <c r="BV64" i="71"/>
  <c r="AU54" i="71"/>
  <c r="AU58" i="71"/>
  <c r="O65" i="71"/>
  <c r="Q27" i="71"/>
  <c r="AW14" i="71"/>
  <c r="H76" i="71"/>
  <c r="T54" i="71"/>
  <c r="V57" i="71"/>
  <c r="CA11" i="71"/>
  <c r="BY39" i="71"/>
  <c r="AG33" i="71"/>
  <c r="BI62" i="71"/>
  <c r="AO25" i="71"/>
  <c r="AS60" i="71"/>
  <c r="BW29" i="71"/>
  <c r="AA62" i="71"/>
  <c r="BS77" i="71"/>
  <c r="BA37" i="71"/>
  <c r="AQ53" i="71"/>
  <c r="BG22" i="71"/>
  <c r="AS28" i="71"/>
  <c r="BU46" i="71"/>
  <c r="AG14" i="71"/>
  <c r="AQ74" i="71"/>
  <c r="X29" i="71"/>
  <c r="AU17" i="71"/>
  <c r="AK56" i="71"/>
  <c r="O54" i="71"/>
  <c r="BA26" i="71"/>
  <c r="L52" i="71"/>
  <c r="AO24" i="71"/>
  <c r="CA33" i="71"/>
  <c r="BG68" i="71"/>
  <c r="T63" i="71"/>
  <c r="X27" i="71"/>
  <c r="X19" i="71"/>
  <c r="AQ38" i="71"/>
  <c r="BG65" i="71"/>
  <c r="L56" i="71"/>
  <c r="O62" i="71"/>
  <c r="BK49" i="71"/>
  <c r="J36" i="71"/>
  <c r="AU61" i="71"/>
  <c r="BU56" i="71"/>
  <c r="T30" i="71"/>
  <c r="AW58" i="71"/>
  <c r="AM13" i="71"/>
  <c r="O69" i="71"/>
  <c r="P11" i="71"/>
  <c r="T67" i="71"/>
  <c r="L44" i="71"/>
  <c r="BU36" i="71"/>
  <c r="Q76" i="71"/>
  <c r="BU31" i="71"/>
  <c r="P67" i="71"/>
  <c r="BW26" i="71"/>
  <c r="AU32" i="71"/>
  <c r="AM29" i="71"/>
  <c r="AK62" i="71"/>
  <c r="BI41" i="71"/>
  <c r="AK42" i="71"/>
  <c r="T75" i="71"/>
  <c r="AO26" i="71"/>
  <c r="N23" i="71"/>
  <c r="U39" i="71"/>
  <c r="AM69" i="71"/>
  <c r="AG29" i="71"/>
  <c r="BK28" i="71"/>
  <c r="BK54" i="71"/>
  <c r="BS64" i="71"/>
  <c r="K24" i="71"/>
  <c r="AK48" i="71"/>
  <c r="AG66" i="71"/>
  <c r="AU18" i="71"/>
  <c r="AU45" i="71"/>
  <c r="CA13" i="71"/>
  <c r="AB75" i="71"/>
  <c r="AM73" i="71"/>
  <c r="AS57" i="71"/>
  <c r="T39" i="71"/>
  <c r="BI44" i="71"/>
  <c r="AM68" i="71"/>
  <c r="V65" i="71"/>
  <c r="X18" i="71"/>
  <c r="AA66" i="71"/>
  <c r="BU43" i="71"/>
  <c r="BS46" i="71"/>
  <c r="X77" i="71"/>
  <c r="R75" i="71"/>
  <c r="AA63" i="71"/>
  <c r="AI38" i="71"/>
  <c r="X14" i="71"/>
  <c r="L29" i="71"/>
  <c r="Q30" i="71"/>
  <c r="Q65" i="71"/>
  <c r="BK42" i="71"/>
  <c r="AU27" i="71"/>
  <c r="V53" i="71"/>
  <c r="R52" i="71"/>
  <c r="BX67" i="71"/>
  <c r="P70" i="71"/>
  <c r="BU64" i="71"/>
  <c r="BW71" i="71"/>
  <c r="BI23" i="71"/>
  <c r="AW26" i="71"/>
  <c r="AY48" i="71"/>
  <c r="AG52" i="71"/>
  <c r="J49" i="71"/>
  <c r="J47" i="71"/>
  <c r="AA32" i="71"/>
  <c r="AO12" i="71"/>
  <c r="AG16" i="71"/>
  <c r="AG31" i="71"/>
  <c r="BX59" i="71"/>
  <c r="AI27" i="71"/>
  <c r="AO39" i="71"/>
  <c r="N67" i="71"/>
  <c r="N31" i="71"/>
  <c r="AO64" i="71"/>
  <c r="L72" i="71"/>
  <c r="H22" i="71"/>
  <c r="P25" i="71"/>
  <c r="U64" i="71"/>
  <c r="AA65" i="71"/>
  <c r="BA33" i="71"/>
  <c r="BS62" i="71"/>
  <c r="T53" i="71"/>
  <c r="BV43" i="71"/>
  <c r="N60" i="71"/>
  <c r="J71" i="71"/>
  <c r="K36" i="71"/>
  <c r="P27" i="71"/>
  <c r="Y49" i="71"/>
  <c r="U22" i="71"/>
  <c r="AW54" i="71"/>
  <c r="BK31" i="71"/>
  <c r="AW30" i="71"/>
  <c r="BK64" i="71"/>
  <c r="U36" i="71"/>
  <c r="AQ47" i="71"/>
  <c r="U50" i="71"/>
  <c r="AQ44" i="71"/>
  <c r="AK76" i="71"/>
  <c r="AW15" i="71"/>
  <c r="BW65" i="71"/>
  <c r="V38" i="71"/>
  <c r="L49" i="71"/>
  <c r="U49" i="71"/>
  <c r="V32" i="71"/>
  <c r="Q77" i="71"/>
  <c r="T48" i="71"/>
  <c r="AA31" i="71"/>
  <c r="BA69" i="71"/>
  <c r="AS63" i="71"/>
  <c r="Q59" i="71"/>
  <c r="CA60" i="71"/>
  <c r="X17" i="71"/>
  <c r="V73" i="71"/>
  <c r="BU28" i="71"/>
  <c r="AA45" i="71"/>
  <c r="AS24" i="71"/>
  <c r="BI74" i="71"/>
  <c r="AS30" i="71"/>
  <c r="AA64" i="71"/>
  <c r="AM28" i="71"/>
  <c r="T41" i="71"/>
  <c r="N38" i="71"/>
  <c r="AK64" i="71"/>
  <c r="Q74" i="71"/>
  <c r="Q68" i="71"/>
  <c r="AW47" i="71"/>
  <c r="Q35" i="71"/>
  <c r="AB65" i="71"/>
  <c r="BX56" i="71"/>
  <c r="BU41" i="71"/>
  <c r="BV42" i="71"/>
  <c r="AS43" i="71"/>
  <c r="K66" i="71"/>
  <c r="AI58" i="71"/>
  <c r="AG27" i="71"/>
  <c r="P43" i="71"/>
  <c r="AQ66" i="71"/>
  <c r="J77" i="71"/>
  <c r="P33" i="71"/>
  <c r="CA77" i="71"/>
  <c r="R47" i="71"/>
  <c r="AU39" i="71"/>
  <c r="AA11" i="71"/>
  <c r="N33" i="71"/>
  <c r="BI11" i="71"/>
  <c r="AO50" i="71"/>
  <c r="J48" i="71"/>
  <c r="R13" i="71"/>
  <c r="AM66" i="71"/>
  <c r="CA53" i="71"/>
  <c r="V71" i="71"/>
  <c r="P46" i="71"/>
  <c r="T64" i="71"/>
  <c r="AM24" i="71"/>
  <c r="BI35" i="71"/>
  <c r="AK22" i="71"/>
  <c r="BS25" i="71"/>
  <c r="L41" i="71"/>
  <c r="AA21" i="71"/>
  <c r="AS68" i="71"/>
  <c r="AY62" i="71"/>
  <c r="BU35" i="71"/>
  <c r="O31" i="71"/>
  <c r="AK66" i="71"/>
  <c r="BV30" i="71"/>
  <c r="AK28" i="71"/>
  <c r="BV32" i="71"/>
  <c r="J40" i="71"/>
  <c r="L14" i="71"/>
  <c r="BY26" i="71"/>
  <c r="N58" i="71"/>
  <c r="BK57" i="71"/>
  <c r="AQ30" i="71"/>
  <c r="Y47" i="71"/>
  <c r="X30" i="71"/>
  <c r="K26" i="71"/>
  <c r="BU30" i="71"/>
  <c r="X35" i="71"/>
  <c r="AS70" i="71"/>
  <c r="BS49" i="71"/>
  <c r="BG67" i="71"/>
  <c r="BX39" i="71"/>
  <c r="AY16" i="71"/>
  <c r="R69" i="71"/>
  <c r="BV40" i="71"/>
  <c r="O73" i="71"/>
  <c r="J29" i="71"/>
  <c r="O75" i="71"/>
  <c r="O17" i="71"/>
  <c r="P39" i="71"/>
  <c r="CA29" i="71"/>
  <c r="BY57" i="71"/>
  <c r="N32" i="71"/>
  <c r="X23" i="71"/>
  <c r="N71" i="71"/>
  <c r="X65" i="71"/>
  <c r="R18" i="71"/>
  <c r="L13" i="71"/>
  <c r="U60" i="71"/>
  <c r="O51" i="71"/>
  <c r="AM49" i="71"/>
  <c r="X34" i="71"/>
  <c r="BG70" i="71"/>
  <c r="BK24" i="71"/>
  <c r="AO49" i="71"/>
  <c r="Q40" i="71"/>
  <c r="BV56" i="71"/>
  <c r="Q39" i="71"/>
  <c r="BI29" i="71"/>
  <c r="AW74" i="71"/>
  <c r="BU73" i="71"/>
  <c r="BK17" i="71"/>
  <c r="R16" i="71"/>
  <c r="BV57" i="71"/>
  <c r="N54" i="71"/>
  <c r="N41" i="71"/>
  <c r="BS58" i="71"/>
  <c r="CA64" i="71"/>
  <c r="AI45" i="71"/>
  <c r="AY37" i="71"/>
  <c r="AQ36" i="71"/>
  <c r="O67" i="71"/>
  <c r="Q32" i="71"/>
  <c r="L57" i="71"/>
  <c r="BI28" i="71"/>
  <c r="BA75" i="71"/>
  <c r="CA49" i="71"/>
  <c r="V77" i="71"/>
  <c r="BY23" i="71"/>
  <c r="AQ70" i="71"/>
  <c r="BK50" i="71"/>
  <c r="AG21" i="71"/>
  <c r="BW32" i="71"/>
  <c r="AM57" i="71"/>
  <c r="AY15" i="71"/>
  <c r="AW29" i="71"/>
  <c r="AK33" i="71"/>
  <c r="BW62" i="71"/>
  <c r="CA16" i="71"/>
  <c r="T33" i="71"/>
  <c r="AO17" i="71"/>
  <c r="BU13" i="71"/>
  <c r="BA44" i="71"/>
  <c r="L36" i="71"/>
  <c r="BY42" i="71"/>
  <c r="AG57" i="71"/>
  <c r="BY41" i="71"/>
  <c r="O63" i="71"/>
  <c r="T46" i="71"/>
  <c r="R51" i="71"/>
  <c r="AB67" i="71"/>
  <c r="BV54" i="71"/>
  <c r="AO34" i="71"/>
  <c r="AY11" i="71"/>
  <c r="BU53" i="71"/>
  <c r="BA16" i="71"/>
  <c r="AK74" i="71"/>
  <c r="AW56" i="71"/>
  <c r="Q54" i="71"/>
  <c r="BK68" i="71"/>
  <c r="CA72" i="71"/>
  <c r="P55" i="71"/>
  <c r="AA22" i="71"/>
  <c r="BG72" i="71"/>
  <c r="AM45" i="71"/>
  <c r="T61" i="71"/>
  <c r="BS31" i="71"/>
  <c r="AS75" i="71"/>
  <c r="BY29" i="71"/>
  <c r="R29" i="71"/>
  <c r="AO70" i="71"/>
  <c r="AM42" i="71"/>
  <c r="AY31" i="71"/>
  <c r="BK70" i="71"/>
  <c r="AA71" i="71"/>
  <c r="AU15" i="71"/>
  <c r="L76" i="71"/>
  <c r="P75" i="71"/>
  <c r="L58" i="71"/>
  <c r="AK52" i="71"/>
  <c r="H14" i="71"/>
  <c r="P12" i="71"/>
  <c r="L24" i="71"/>
  <c r="AQ35" i="71"/>
  <c r="BS18" i="71"/>
  <c r="AW68" i="71"/>
  <c r="AB40" i="71"/>
  <c r="N30" i="71"/>
  <c r="AK49" i="71"/>
  <c r="AU75" i="71"/>
  <c r="AA51" i="71"/>
  <c r="J15" i="71"/>
  <c r="X41" i="71"/>
  <c r="Q70" i="71"/>
  <c r="X68" i="71"/>
  <c r="BI58" i="71"/>
  <c r="BA72" i="71"/>
  <c r="J73" i="71"/>
  <c r="BW11" i="71"/>
  <c r="T56" i="71"/>
  <c r="AB11" i="71"/>
  <c r="T59" i="71"/>
  <c r="AG63" i="71"/>
  <c r="Q26" i="71"/>
  <c r="AQ52" i="71"/>
  <c r="BK55" i="71"/>
  <c r="BW33" i="71"/>
  <c r="AW24" i="71"/>
  <c r="BS71" i="71"/>
  <c r="BA50" i="71"/>
  <c r="BW39" i="71"/>
  <c r="U47" i="71"/>
  <c r="AB61" i="71"/>
  <c r="J72" i="71"/>
  <c r="BI50" i="71"/>
  <c r="AU37" i="71"/>
  <c r="BI69" i="71"/>
  <c r="AK51" i="71"/>
  <c r="K20" i="71"/>
  <c r="BX71" i="71"/>
  <c r="Y22" i="71"/>
  <c r="J58" i="71"/>
  <c r="AY76" i="71"/>
  <c r="K46" i="71"/>
  <c r="N56" i="71"/>
  <c r="AO27" i="71"/>
  <c r="AU59" i="71"/>
  <c r="AY20" i="71"/>
  <c r="AM75" i="71"/>
  <c r="X64" i="71"/>
  <c r="K12" i="71"/>
  <c r="BG28" i="71"/>
  <c r="AU48" i="71"/>
  <c r="AQ54" i="71"/>
  <c r="BY71" i="71"/>
  <c r="J11" i="71"/>
  <c r="Y32" i="71"/>
  <c r="AU57" i="71"/>
  <c r="BX17" i="71"/>
  <c r="AS45" i="71"/>
  <c r="AI22" i="71"/>
  <c r="Q11" i="71"/>
  <c r="J17" i="71"/>
  <c r="BY37" i="71"/>
  <c r="BU14" i="71"/>
  <c r="AU60" i="71"/>
  <c r="AW21" i="71"/>
  <c r="AW40" i="71"/>
  <c r="BY32" i="71"/>
  <c r="AA39" i="71"/>
  <c r="R53" i="71"/>
  <c r="N50" i="71"/>
  <c r="AQ71" i="71"/>
  <c r="BX68" i="71"/>
  <c r="L66" i="71"/>
  <c r="BX62" i="71"/>
  <c r="BX73" i="71"/>
  <c r="AS67" i="71"/>
  <c r="P42" i="71"/>
  <c r="AQ12" i="71"/>
  <c r="V64" i="71"/>
  <c r="N44" i="71"/>
  <c r="BU48" i="71"/>
  <c r="T36" i="71"/>
  <c r="Y34" i="71"/>
  <c r="O34" i="71"/>
  <c r="N47" i="71"/>
  <c r="BV71" i="71"/>
  <c r="AO20" i="71"/>
  <c r="AA42" i="71"/>
  <c r="AW76" i="71"/>
  <c r="BY56" i="71"/>
  <c r="AM58" i="71"/>
  <c r="X59" i="71"/>
  <c r="AM20" i="71"/>
  <c r="L33" i="71"/>
  <c r="J41" i="71"/>
  <c r="BX33" i="71"/>
  <c r="AW73" i="71"/>
  <c r="AI20" i="71"/>
  <c r="P31" i="71"/>
  <c r="AY74" i="71"/>
  <c r="J55" i="71"/>
  <c r="R58" i="71"/>
  <c r="K69" i="71"/>
  <c r="BW60" i="71"/>
  <c r="O74" i="71"/>
  <c r="AW37" i="71"/>
  <c r="P24" i="71"/>
  <c r="R30" i="71"/>
  <c r="BX24" i="71"/>
  <c r="BV33" i="71"/>
  <c r="H25" i="71"/>
  <c r="V27" i="71"/>
  <c r="Q43" i="71"/>
  <c r="BW38" i="71"/>
  <c r="BX65" i="71"/>
  <c r="AM23" i="71"/>
  <c r="Q51" i="71"/>
  <c r="X43" i="71"/>
  <c r="AK19" i="71"/>
  <c r="L70" i="71"/>
  <c r="AU72" i="71"/>
  <c r="Y25" i="71"/>
  <c r="Y41" i="71"/>
  <c r="AM18" i="71"/>
  <c r="U46" i="71"/>
  <c r="Y28" i="71"/>
  <c r="Q36" i="71"/>
  <c r="AU66" i="71"/>
  <c r="BG20" i="71"/>
  <c r="AK23" i="71"/>
  <c r="AU36" i="71"/>
  <c r="AM37" i="71"/>
  <c r="AK75" i="71"/>
  <c r="J21" i="71"/>
  <c r="O77" i="71"/>
  <c r="AI41" i="71"/>
  <c r="Y18" i="71"/>
  <c r="Q73" i="71"/>
  <c r="AY44" i="71"/>
  <c r="BG60" i="71"/>
  <c r="X54" i="71"/>
  <c r="AA59" i="71"/>
  <c r="X61" i="71"/>
  <c r="O26" i="71"/>
  <c r="AY34" i="71"/>
  <c r="BV59" i="71"/>
  <c r="BW58" i="71"/>
  <c r="AO52" i="71"/>
  <c r="Y54" i="71"/>
  <c r="N14" i="71"/>
  <c r="Q14" i="71"/>
  <c r="BK38" i="71"/>
  <c r="BU61" i="71"/>
  <c r="Y61" i="71"/>
  <c r="BA12" i="71"/>
  <c r="BS12" i="71"/>
  <c r="H32" i="71"/>
  <c r="BV31" i="71"/>
  <c r="P53" i="71"/>
  <c r="O18" i="71"/>
  <c r="BG34" i="71"/>
  <c r="K16" i="71"/>
  <c r="BV34" i="71"/>
  <c r="AB24" i="71"/>
  <c r="H20" i="71"/>
  <c r="AM48" i="71"/>
  <c r="AB27" i="71"/>
  <c r="CA73" i="71"/>
  <c r="AO73" i="71"/>
  <c r="AY64" i="71"/>
  <c r="BG26" i="71"/>
  <c r="BK66" i="71"/>
  <c r="X31" i="71"/>
  <c r="T57" i="71"/>
  <c r="R41" i="71"/>
  <c r="CA59" i="71"/>
  <c r="O22" i="71"/>
  <c r="BK53" i="71"/>
  <c r="AQ73" i="71"/>
  <c r="BG55" i="71"/>
  <c r="AQ40" i="71"/>
  <c r="AA77" i="71"/>
  <c r="AA76" i="71"/>
  <c r="BV25" i="71"/>
  <c r="BS57" i="71"/>
  <c r="AY33" i="71"/>
  <c r="BK33" i="71"/>
  <c r="Q46" i="71"/>
  <c r="N55" i="71"/>
  <c r="AY63" i="71"/>
  <c r="N61" i="71"/>
  <c r="T65" i="71"/>
  <c r="N48" i="71"/>
  <c r="P36" i="71"/>
  <c r="BG63" i="71"/>
  <c r="CA34" i="71"/>
  <c r="H48" i="71"/>
  <c r="P49" i="71"/>
  <c r="BK60" i="71"/>
  <c r="CA12" i="71"/>
  <c r="AB46" i="71"/>
  <c r="AI29" i="71"/>
  <c r="J51" i="71"/>
  <c r="AG48" i="71"/>
  <c r="K61" i="71"/>
  <c r="BX66" i="71"/>
  <c r="Q57" i="71"/>
  <c r="AQ56" i="71"/>
  <c r="AK39" i="71"/>
  <c r="AY60" i="71"/>
  <c r="AS73" i="71"/>
  <c r="T19" i="71"/>
  <c r="BA24" i="71"/>
  <c r="BK37" i="71"/>
  <c r="R65" i="71"/>
  <c r="AG42" i="71"/>
  <c r="L31" i="71"/>
  <c r="Q16" i="71"/>
  <c r="BG76" i="71"/>
  <c r="BY44" i="71"/>
  <c r="AU35" i="71"/>
  <c r="AG59" i="71"/>
  <c r="AB50" i="71"/>
  <c r="AB32" i="71"/>
  <c r="BV77" i="71"/>
  <c r="AS50" i="71"/>
  <c r="AS42" i="71"/>
  <c r="P20" i="71"/>
  <c r="CA38" i="71"/>
  <c r="BW72" i="71"/>
  <c r="AK15" i="71"/>
  <c r="V24" i="71"/>
  <c r="BS11" i="71"/>
  <c r="L43" i="71"/>
  <c r="BS23" i="71"/>
  <c r="AA29" i="71"/>
  <c r="K50" i="71"/>
  <c r="Y36" i="71"/>
  <c r="BI33" i="71"/>
  <c r="AK69" i="71"/>
  <c r="AY42" i="71"/>
  <c r="U13" i="71"/>
  <c r="AO32" i="71"/>
  <c r="U74" i="71"/>
  <c r="N12" i="71"/>
  <c r="AS59" i="71"/>
  <c r="BV16" i="71"/>
  <c r="BI54" i="71"/>
  <c r="K30" i="71"/>
  <c r="P23" i="71"/>
  <c r="K44" i="71"/>
  <c r="AQ23" i="71"/>
  <c r="V74" i="71"/>
  <c r="N53" i="71"/>
  <c r="AI16" i="71"/>
  <c r="AA46" i="71"/>
  <c r="H49" i="71"/>
  <c r="AQ37" i="71"/>
  <c r="BS45" i="71"/>
  <c r="AS74" i="71"/>
  <c r="BU65" i="71"/>
  <c r="AM38" i="71"/>
  <c r="BK27" i="71"/>
  <c r="BK14" i="71"/>
  <c r="L64" i="71"/>
  <c r="T15" i="71"/>
  <c r="R70" i="71"/>
  <c r="H29" i="71"/>
  <c r="P65" i="71"/>
  <c r="X48" i="71"/>
  <c r="BX48" i="71"/>
  <c r="BW73" i="71"/>
  <c r="AS35" i="71"/>
  <c r="L46" i="71"/>
  <c r="T71" i="71"/>
  <c r="AK67" i="71"/>
  <c r="AG54" i="71"/>
  <c r="H69" i="71"/>
  <c r="U30" i="71"/>
  <c r="AY27" i="71"/>
  <c r="P76" i="71"/>
  <c r="BA66" i="71"/>
  <c r="L39" i="71"/>
  <c r="AM36" i="71"/>
  <c r="U72" i="71"/>
  <c r="N70" i="71"/>
  <c r="AA35" i="71"/>
  <c r="N16" i="71"/>
  <c r="Y62" i="71"/>
  <c r="H50" i="71"/>
  <c r="AI51" i="71"/>
  <c r="U40" i="71"/>
  <c r="L74" i="71"/>
  <c r="T49" i="71"/>
  <c r="J37" i="71"/>
  <c r="AA49" i="71"/>
  <c r="AK57" i="71"/>
  <c r="BX44" i="71"/>
  <c r="P14" i="71"/>
  <c r="AI44" i="71"/>
  <c r="BX23" i="71"/>
  <c r="K14" i="71"/>
  <c r="AA61" i="71"/>
  <c r="V39" i="71"/>
  <c r="AY59" i="71"/>
  <c r="BV18" i="71"/>
  <c r="AI54" i="71"/>
  <c r="N20" i="71"/>
  <c r="AY12" i="71"/>
  <c r="BX52" i="71"/>
  <c r="BU69" i="71"/>
  <c r="Y16" i="71"/>
  <c r="BG49" i="71"/>
  <c r="J53" i="71"/>
  <c r="L48" i="71"/>
  <c r="BA53" i="71"/>
  <c r="BI30" i="71"/>
  <c r="AB63" i="71"/>
  <c r="K21" i="71"/>
  <c r="BI48" i="71"/>
  <c r="Q22" i="71"/>
  <c r="P58" i="71"/>
  <c r="Y55" i="71"/>
  <c r="V63" i="71"/>
  <c r="V25" i="71"/>
  <c r="AI67" i="71"/>
  <c r="K35" i="71"/>
  <c r="BX37" i="71"/>
  <c r="R26" i="71"/>
  <c r="BA35" i="71"/>
  <c r="R32" i="71"/>
  <c r="AS13" i="71"/>
  <c r="AU38" i="71"/>
  <c r="AG12" i="71"/>
  <c r="Y43" i="71"/>
  <c r="O52" i="71"/>
  <c r="H66" i="71"/>
  <c r="J50" i="71"/>
  <c r="BS20" i="71"/>
  <c r="BY75" i="71"/>
  <c r="R42" i="71"/>
  <c r="J20" i="71"/>
  <c r="BX11" i="71"/>
  <c r="Y35" i="71"/>
  <c r="AB26" i="71"/>
  <c r="R34" i="71"/>
  <c r="K58" i="71"/>
  <c r="AQ39" i="71"/>
  <c r="AB18" i="71"/>
  <c r="AB22" i="71"/>
  <c r="BG77" i="71"/>
  <c r="BS41" i="71"/>
  <c r="BG23" i="71"/>
  <c r="BU18" i="71"/>
  <c r="AO29" i="71"/>
  <c r="BX41" i="71"/>
  <c r="BK16" i="71"/>
  <c r="AU64" i="71"/>
  <c r="BX30" i="71"/>
  <c r="J59" i="71"/>
  <c r="X50" i="71"/>
  <c r="Y30" i="71"/>
  <c r="BK46" i="71"/>
  <c r="Q58" i="71"/>
  <c r="J30" i="71"/>
  <c r="BW74" i="71"/>
  <c r="AY21" i="71"/>
  <c r="BU58" i="71"/>
  <c r="AW59" i="71"/>
  <c r="AY35" i="71"/>
  <c r="AB17" i="71"/>
  <c r="Q47" i="71"/>
  <c r="AG46" i="71"/>
  <c r="H19" i="71"/>
  <c r="AW51" i="71"/>
  <c r="BA43" i="71"/>
  <c r="BK30" i="71"/>
  <c r="AK29" i="71"/>
  <c r="AA33" i="71"/>
  <c r="U68" i="71"/>
  <c r="AQ63" i="71"/>
  <c r="U41" i="71"/>
  <c r="BW15" i="71"/>
  <c r="AG47" i="71"/>
  <c r="J27" i="71"/>
  <c r="R31" i="71"/>
  <c r="BW43" i="71"/>
  <c r="BY61" i="71"/>
  <c r="AS56" i="71"/>
  <c r="BY59" i="71"/>
  <c r="BV76" i="71"/>
  <c r="BK15" i="71"/>
  <c r="R67" i="71"/>
  <c r="H41" i="71"/>
  <c r="U26" i="71"/>
  <c r="O20" i="71"/>
  <c r="AK20" i="71"/>
  <c r="N22" i="71"/>
  <c r="AS26" i="71"/>
  <c r="H62" i="71"/>
  <c r="AY17" i="71"/>
  <c r="BK25" i="71"/>
  <c r="AQ13" i="71"/>
  <c r="AS40" i="71"/>
  <c r="BK47" i="71"/>
  <c r="O46" i="71"/>
  <c r="BX29" i="71"/>
  <c r="BG16" i="71"/>
  <c r="AW16" i="71"/>
  <c r="O27" i="71"/>
  <c r="V15" i="71"/>
  <c r="O41" i="71"/>
  <c r="BA58" i="71"/>
  <c r="BI20" i="71"/>
  <c r="AA47" i="71"/>
  <c r="CA35" i="71"/>
  <c r="CA58" i="71"/>
  <c r="AY61" i="71"/>
  <c r="BK41" i="71"/>
  <c r="BU29" i="71"/>
  <c r="N42" i="71"/>
  <c r="H15" i="71"/>
  <c r="T16" i="71"/>
  <c r="BX27" i="71"/>
  <c r="R48" i="71"/>
  <c r="BI42" i="71"/>
  <c r="AY49" i="71"/>
  <c r="BG51" i="71"/>
  <c r="Y38" i="71"/>
  <c r="AQ31" i="71"/>
  <c r="AS71" i="71"/>
  <c r="AW48" i="71"/>
  <c r="BW25" i="71"/>
  <c r="AI55" i="71"/>
  <c r="AG41" i="71"/>
  <c r="AU33" i="71"/>
  <c r="N18" i="71"/>
  <c r="AW69" i="71"/>
  <c r="V36" i="71"/>
  <c r="CA24" i="71"/>
  <c r="AQ57" i="71"/>
  <c r="BW51" i="71"/>
  <c r="N57" i="71"/>
  <c r="T35" i="71"/>
  <c r="H51" i="71"/>
  <c r="AG43" i="71"/>
  <c r="BG38" i="71"/>
  <c r="AK47" i="71"/>
  <c r="BS72" i="71"/>
  <c r="BX70" i="71"/>
  <c r="AI23" i="71"/>
  <c r="Y33" i="71"/>
  <c r="L63" i="71"/>
  <c r="BG15" i="71"/>
  <c r="BS65" i="71"/>
  <c r="AQ48" i="71"/>
  <c r="Q53" i="71"/>
  <c r="AQ43" i="71"/>
  <c r="BS50" i="71"/>
  <c r="U32" i="71"/>
  <c r="T74" i="71"/>
  <c r="BW31" i="71"/>
  <c r="AW31" i="71"/>
  <c r="BX51" i="71"/>
  <c r="V47" i="71"/>
  <c r="L30" i="71"/>
  <c r="AY68" i="71"/>
  <c r="AS64" i="71"/>
  <c r="BY21" i="71"/>
  <c r="BG46" i="71"/>
  <c r="BA32" i="71"/>
  <c r="U15" i="71"/>
  <c r="N36" i="71"/>
  <c r="BW22" i="71"/>
  <c r="AO57" i="71"/>
  <c r="CA66" i="71"/>
  <c r="BW48" i="71"/>
  <c r="BX49" i="71"/>
  <c r="BV51" i="71"/>
  <c r="CA68" i="71"/>
  <c r="BA22" i="71"/>
  <c r="N76" i="71"/>
  <c r="AO68" i="71"/>
  <c r="BS19" i="71"/>
  <c r="AB44" i="71"/>
  <c r="BI15" i="71"/>
  <c r="BA56" i="71"/>
  <c r="BU77" i="71"/>
  <c r="K45" i="71"/>
  <c r="AO61" i="71"/>
  <c r="AM32" i="71"/>
  <c r="BA76" i="71"/>
  <c r="T14" i="71"/>
  <c r="U52" i="71"/>
  <c r="CA27" i="71"/>
  <c r="Q21" i="71"/>
  <c r="AO67" i="71"/>
  <c r="AS52" i="71"/>
  <c r="O61" i="71"/>
  <c r="CA30" i="71"/>
  <c r="O47" i="71"/>
  <c r="AI25" i="71"/>
  <c r="V58" i="71"/>
  <c r="AS41" i="71"/>
  <c r="BY66" i="71"/>
  <c r="BG75" i="71"/>
  <c r="BI26" i="71"/>
  <c r="J70" i="71"/>
  <c r="AG64" i="71"/>
  <c r="N25" i="71"/>
  <c r="BV22" i="71"/>
  <c r="AW66" i="71"/>
  <c r="AB64" i="71"/>
  <c r="AQ51" i="71"/>
  <c r="AM63" i="71"/>
  <c r="BS32" i="71"/>
  <c r="R12" i="71"/>
  <c r="AM31" i="71"/>
  <c r="AA27" i="71"/>
  <c r="AO63" i="71"/>
  <c r="BV38" i="71"/>
  <c r="T69" i="71"/>
  <c r="AS44" i="71"/>
  <c r="AQ46" i="71"/>
  <c r="Q19" i="71"/>
  <c r="J38" i="71"/>
  <c r="H44" i="71"/>
  <c r="BU63" i="71"/>
  <c r="AG61" i="71"/>
  <c r="AW20" i="71"/>
  <c r="AW28" i="71"/>
  <c r="BS55" i="71"/>
  <c r="N15" i="71"/>
  <c r="BG44" i="71"/>
  <c r="AS72" i="71"/>
  <c r="BK61" i="71"/>
  <c r="U53" i="71"/>
  <c r="AK44" i="71"/>
  <c r="BG30" i="71"/>
  <c r="AA19" i="71"/>
  <c r="U17" i="71"/>
  <c r="CA63" i="71"/>
  <c r="N34" i="71"/>
  <c r="AM55" i="71"/>
  <c r="AB52" i="71"/>
  <c r="AG45" i="71"/>
  <c r="Y26" i="71"/>
  <c r="AB15" i="71"/>
  <c r="BY25" i="71"/>
  <c r="AU47" i="71"/>
  <c r="V42" i="71"/>
  <c r="BS35" i="71"/>
  <c r="X46" i="71"/>
  <c r="AS19" i="71"/>
  <c r="BA65" i="71"/>
  <c r="V70" i="71"/>
  <c r="H56" i="71"/>
  <c r="AA58" i="71"/>
  <c r="N49" i="71"/>
  <c r="Y72" i="71"/>
  <c r="AQ61" i="71"/>
  <c r="BK39" i="71"/>
  <c r="AM27" i="71"/>
  <c r="AA73" i="71"/>
  <c r="BI27" i="71"/>
  <c r="AI39" i="71"/>
  <c r="BK22" i="71"/>
  <c r="Y56" i="71"/>
  <c r="AM21" i="71"/>
  <c r="P57" i="71"/>
  <c r="BS70" i="71"/>
  <c r="BA18" i="71"/>
  <c r="N59" i="71"/>
  <c r="AG38" i="71"/>
  <c r="BK76" i="71"/>
  <c r="AK18" i="71"/>
  <c r="BG66" i="71"/>
  <c r="P44" i="71"/>
  <c r="L61" i="71"/>
  <c r="BV13" i="71"/>
  <c r="X45" i="71"/>
  <c r="X16" i="71"/>
  <c r="V23" i="71"/>
  <c r="V48" i="71"/>
  <c r="AY29" i="71"/>
  <c r="BS56" i="71"/>
  <c r="AB21" i="71"/>
  <c r="X13" i="71"/>
  <c r="BA21" i="71"/>
  <c r="AB38" i="71"/>
  <c r="R25" i="71"/>
  <c r="P16" i="71"/>
  <c r="J67" i="71"/>
  <c r="BI40" i="71"/>
  <c r="R20" i="71"/>
  <c r="Q62" i="71"/>
  <c r="BG48" i="71"/>
  <c r="BI38" i="71"/>
  <c r="AW18" i="71"/>
  <c r="BU57" i="71"/>
  <c r="AG49" i="71"/>
  <c r="O36" i="71"/>
  <c r="V52" i="71"/>
  <c r="BG62" i="71"/>
  <c r="AS29" i="71"/>
  <c r="P59" i="71"/>
  <c r="N27" i="71"/>
  <c r="X20" i="71"/>
  <c r="Y45" i="71"/>
  <c r="O68" i="71"/>
  <c r="K32" i="71"/>
  <c r="BV45" i="71"/>
  <c r="BA42" i="71"/>
  <c r="AB13" i="71"/>
  <c r="BK52" i="71"/>
  <c r="BS38" i="71"/>
  <c r="AM77" i="71"/>
  <c r="AB12" i="71"/>
  <c r="BY22" i="71"/>
  <c r="AI46" i="71"/>
  <c r="AS48" i="71"/>
  <c r="AI47" i="71"/>
  <c r="R43" i="71"/>
  <c r="AY54" i="71"/>
  <c r="AO43" i="71"/>
  <c r="CA28" i="71"/>
  <c r="AU56" i="71"/>
  <c r="BI17" i="71"/>
  <c r="AI24" i="71"/>
  <c r="AB23" i="71"/>
  <c r="AG67" i="71"/>
  <c r="O40" i="71"/>
  <c r="V40" i="71"/>
  <c r="H30" i="71"/>
  <c r="AM53" i="71"/>
  <c r="AI66" i="71"/>
  <c r="P62" i="71"/>
  <c r="P26" i="71"/>
  <c r="AG19" i="71"/>
  <c r="H38" i="71"/>
  <c r="Y42" i="71"/>
  <c r="AM12" i="71"/>
  <c r="AB36" i="71"/>
  <c r="CA56" i="71"/>
  <c r="BW55" i="71"/>
  <c r="AI11" i="71"/>
  <c r="K64" i="71"/>
  <c r="K34" i="71"/>
  <c r="BA27" i="71"/>
  <c r="BY45" i="71"/>
  <c r="U71" i="71"/>
  <c r="AG50" i="71"/>
  <c r="R44" i="71"/>
  <c r="O42" i="71"/>
  <c r="BX69" i="71"/>
  <c r="R62" i="71"/>
  <c r="BU12" i="71"/>
  <c r="CA15" i="71"/>
  <c r="AA43" i="71"/>
  <c r="BS16" i="71"/>
  <c r="H28" i="71"/>
  <c r="AQ18" i="71"/>
  <c r="AO76" i="71"/>
  <c r="AA69" i="71"/>
  <c r="AI50" i="71"/>
  <c r="BK13" i="71"/>
  <c r="AK12" i="71"/>
  <c r="BW47" i="71"/>
  <c r="U57" i="71"/>
  <c r="U23" i="71"/>
  <c r="AA40" i="71"/>
  <c r="X56" i="71"/>
  <c r="H72" i="71"/>
  <c r="Q28" i="71"/>
  <c r="BW21" i="71"/>
  <c r="AO28" i="71"/>
  <c r="X76" i="71"/>
  <c r="P72" i="71"/>
  <c r="AG58" i="71"/>
  <c r="BW44" i="71"/>
  <c r="U51" i="71"/>
  <c r="AO77" i="71"/>
  <c r="H52" i="71"/>
  <c r="N62" i="71"/>
  <c r="BW13" i="71"/>
  <c r="AU20" i="71"/>
  <c r="BG35" i="71"/>
  <c r="Y64" i="71"/>
  <c r="O33" i="71"/>
  <c r="AA17" i="71"/>
  <c r="AU22" i="71"/>
  <c r="AO56" i="71"/>
  <c r="BW75" i="71"/>
  <c r="O12" i="71"/>
  <c r="AG15" i="71"/>
  <c r="BS27" i="71"/>
  <c r="Y52" i="71"/>
  <c r="BU17" i="71"/>
  <c r="Q15" i="71"/>
  <c r="Y77" i="71"/>
  <c r="O23" i="71"/>
  <c r="AU71" i="71"/>
  <c r="BK51" i="71"/>
  <c r="N77" i="71"/>
  <c r="Y44" i="71"/>
  <c r="AM64" i="71"/>
  <c r="BA52" i="71"/>
  <c r="BX40" i="71"/>
  <c r="BG29" i="71"/>
  <c r="BI57" i="71"/>
  <c r="AW64" i="71"/>
  <c r="BI16" i="71"/>
  <c r="AI61" i="71"/>
  <c r="Q20" i="71"/>
  <c r="Y15" i="71"/>
  <c r="BW46" i="71"/>
  <c r="AS25" i="71"/>
  <c r="J35" i="71"/>
  <c r="K31" i="71"/>
  <c r="BS15" i="71"/>
  <c r="Y60" i="71"/>
  <c r="BW66" i="71"/>
  <c r="BI25" i="71"/>
  <c r="Y76" i="71"/>
  <c r="AI26" i="71"/>
  <c r="K76" i="71"/>
  <c r="AK30" i="71"/>
  <c r="AQ14" i="71"/>
  <c r="BW19" i="71"/>
  <c r="AM70" i="71"/>
  <c r="L32" i="71"/>
  <c r="BG61" i="71"/>
  <c r="R24" i="71"/>
  <c r="H24" i="71"/>
  <c r="AA72" i="71"/>
  <c r="AG32" i="71"/>
  <c r="AG24" i="71"/>
  <c r="V28" i="71"/>
  <c r="AW57" i="71"/>
  <c r="BV41" i="71"/>
  <c r="BU25" i="71"/>
  <c r="R45" i="71"/>
  <c r="BX64" i="71"/>
  <c r="K68" i="71"/>
  <c r="R46" i="71"/>
  <c r="BI66" i="71"/>
  <c r="BU54" i="71"/>
  <c r="N28" i="71"/>
  <c r="AW75" i="71"/>
  <c r="AY39" i="71"/>
  <c r="AO22" i="71"/>
  <c r="BA36" i="71"/>
  <c r="V14" i="71"/>
  <c r="Y50" i="71"/>
  <c r="BS22" i="71"/>
  <c r="BA77" i="71"/>
  <c r="AK58" i="71"/>
  <c r="L25" i="71"/>
  <c r="BG37" i="71"/>
  <c r="AS33" i="71"/>
  <c r="BI37" i="71"/>
  <c r="AO33" i="71"/>
  <c r="AS21" i="71"/>
  <c r="BG50" i="71"/>
  <c r="BY18" i="71"/>
  <c r="CA42" i="71"/>
  <c r="AU62" i="71"/>
  <c r="U35" i="71"/>
  <c r="T27" i="71"/>
  <c r="V16" i="71"/>
  <c r="AA34" i="71"/>
  <c r="BX16" i="71"/>
  <c r="BV58" i="71"/>
  <c r="P48" i="71"/>
  <c r="Q42" i="71"/>
  <c r="Y27" i="71"/>
  <c r="BI39" i="71"/>
  <c r="R33" i="71"/>
  <c r="AI17" i="71"/>
  <c r="N75" i="71"/>
  <c r="AI30" i="71"/>
  <c r="BI49" i="71"/>
  <c r="X47" i="71"/>
  <c r="AS54" i="71"/>
  <c r="BV63" i="71"/>
  <c r="J28" i="71"/>
  <c r="O15" i="71"/>
  <c r="BI61" i="71"/>
  <c r="AO35" i="71"/>
  <c r="N65" i="71"/>
  <c r="BY69" i="71"/>
  <c r="J57" i="71"/>
  <c r="T68" i="71"/>
  <c r="AB53" i="71"/>
  <c r="AA60" i="71"/>
  <c r="U61" i="71"/>
  <c r="BX61" i="71"/>
  <c r="CA41" i="71"/>
  <c r="T22" i="71"/>
  <c r="T47" i="71"/>
  <c r="V76" i="71"/>
  <c r="AB47" i="71"/>
  <c r="AU23" i="71"/>
  <c r="BI45" i="71"/>
  <c r="O11" i="71"/>
  <c r="BI52" i="71"/>
  <c r="AG73" i="71"/>
  <c r="X44" i="71"/>
  <c r="H35" i="71"/>
  <c r="N13" i="71"/>
  <c r="O66" i="71"/>
  <c r="BS26" i="71"/>
  <c r="R40" i="71"/>
  <c r="BU60" i="71"/>
  <c r="BX74" i="71"/>
  <c r="BS66" i="71"/>
  <c r="AY28" i="71"/>
  <c r="AS47" i="71"/>
  <c r="AO75" i="71"/>
  <c r="AQ49" i="71"/>
  <c r="N74" i="71"/>
  <c r="BY31" i="71"/>
  <c r="AK65" i="71"/>
  <c r="BG58" i="71"/>
  <c r="H11" i="71"/>
  <c r="H17" i="71"/>
  <c r="AY41" i="71"/>
  <c r="V11" i="71"/>
  <c r="BY34" i="71"/>
  <c r="BA38" i="71"/>
  <c r="BA29" i="71"/>
  <c r="P38" i="71"/>
  <c r="BY27" i="71"/>
  <c r="N64" i="71"/>
  <c r="CA39" i="71"/>
  <c r="Q13" i="71"/>
  <c r="AQ17" i="71"/>
  <c r="U54" i="71"/>
  <c r="V31" i="71"/>
  <c r="T28" i="71"/>
  <c r="AI43" i="71"/>
  <c r="AW33" i="71"/>
  <c r="Y37" i="71"/>
  <c r="BS69" i="71"/>
  <c r="U20" i="71"/>
  <c r="AB68" i="71"/>
  <c r="AK26" i="71"/>
  <c r="AB62" i="71"/>
  <c r="P52" i="71"/>
  <c r="R23" i="71"/>
  <c r="BW35" i="71"/>
  <c r="BI12" i="71"/>
  <c r="X22" i="71"/>
  <c r="BI68" i="71"/>
  <c r="AM52" i="71"/>
  <c r="V66" i="71"/>
  <c r="BS39" i="71"/>
  <c r="BX13" i="71"/>
  <c r="BW42" i="71"/>
  <c r="BU34" i="71"/>
  <c r="V20" i="71"/>
  <c r="AG56" i="71"/>
  <c r="BS42" i="71"/>
  <c r="AW52" i="71"/>
  <c r="N46" i="71"/>
  <c r="L73" i="71"/>
  <c r="AO69" i="71"/>
  <c r="AW32" i="71"/>
  <c r="N19" i="71"/>
  <c r="AY45" i="71"/>
  <c r="AS51" i="71"/>
  <c r="BU15" i="71"/>
  <c r="K19" i="71"/>
  <c r="AQ62" i="71"/>
  <c r="AO31" i="71"/>
  <c r="AU74" i="71"/>
  <c r="L28" i="71"/>
  <c r="AM41" i="71"/>
  <c r="AW34" i="71"/>
  <c r="J24" i="71"/>
  <c r="BV35" i="71"/>
  <c r="J66" i="71"/>
  <c r="Q72" i="71"/>
  <c r="BU59" i="71"/>
  <c r="AG35" i="71"/>
  <c r="Y65" i="71"/>
  <c r="AW77" i="71"/>
  <c r="AA37" i="71"/>
  <c r="AK11" i="71"/>
  <c r="P18" i="71"/>
  <c r="Q67" i="71"/>
  <c r="AA56" i="71"/>
  <c r="BW61" i="71"/>
  <c r="K49" i="71"/>
  <c r="L55" i="71"/>
  <c r="BY65" i="71"/>
  <c r="T73" i="71"/>
  <c r="T32" i="71"/>
  <c r="U48" i="71"/>
  <c r="AQ50" i="71"/>
  <c r="BY72" i="71"/>
  <c r="BI18" i="71"/>
  <c r="AS15" i="71"/>
  <c r="AU30" i="71"/>
  <c r="AB29" i="71"/>
  <c r="AY71" i="71"/>
  <c r="J52" i="71"/>
  <c r="BA70" i="71"/>
  <c r="BY64" i="71"/>
  <c r="X73" i="71"/>
  <c r="N69" i="71"/>
  <c r="P71" i="71"/>
  <c r="AG11" i="71"/>
  <c r="BX38" i="71"/>
  <c r="Q71" i="71"/>
  <c r="J14" i="71"/>
  <c r="P54" i="71"/>
  <c r="AB28" i="71"/>
  <c r="AA38" i="71"/>
  <c r="AW50" i="71"/>
  <c r="N45" i="71"/>
  <c r="CA25" i="71"/>
  <c r="P73" i="71"/>
  <c r="BW40" i="71"/>
  <c r="BV29" i="71"/>
  <c r="Q38" i="71"/>
  <c r="L17" i="71"/>
  <c r="AU25" i="71"/>
  <c r="X33" i="71"/>
  <c r="BV62" i="71"/>
  <c r="P22" i="71"/>
  <c r="H42" i="71"/>
  <c r="L23" i="71"/>
  <c r="Q52" i="71"/>
  <c r="R71" i="71"/>
  <c r="AB19" i="71"/>
  <c r="CA51" i="71"/>
  <c r="AS36" i="71"/>
  <c r="BI19" i="71"/>
  <c r="AI70" i="71"/>
  <c r="AM39" i="71"/>
  <c r="V54" i="71"/>
  <c r="AG65" i="71"/>
  <c r="Y53" i="71"/>
  <c r="R27" i="71"/>
  <c r="J44" i="71"/>
  <c r="V62" i="71"/>
  <c r="AU52" i="71"/>
  <c r="V56" i="71"/>
  <c r="BW36" i="71"/>
  <c r="J45" i="71"/>
  <c r="BK40" i="71"/>
  <c r="AA13" i="71"/>
  <c r="BU55" i="71"/>
  <c r="BW23" i="71"/>
  <c r="AO71" i="71"/>
  <c r="AO47" i="71"/>
  <c r="AO13" i="71"/>
  <c r="R57" i="71"/>
  <c r="BW17" i="71"/>
  <c r="U58" i="71"/>
  <c r="L37" i="71"/>
  <c r="V61" i="71"/>
  <c r="AK27" i="71"/>
  <c r="N68" i="71"/>
  <c r="P32" i="71"/>
  <c r="BA68" i="71"/>
  <c r="AS66" i="71"/>
  <c r="O50" i="71"/>
  <c r="AU53" i="71"/>
  <c r="AA18" i="71"/>
  <c r="Q56" i="71"/>
  <c r="AS18" i="71"/>
  <c r="CA23" i="71"/>
  <c r="AS32" i="71"/>
  <c r="AB73" i="71"/>
  <c r="L59" i="71"/>
  <c r="Q34" i="71"/>
  <c r="BS44" i="71"/>
  <c r="P28" i="71"/>
  <c r="AU65" i="71"/>
  <c r="BA48" i="71"/>
  <c r="AQ15" i="71"/>
  <c r="AI34" i="71"/>
  <c r="AB16" i="71"/>
  <c r="AG28" i="71"/>
  <c r="BV39" i="71"/>
  <c r="J65" i="71"/>
  <c r="AK45" i="71"/>
  <c r="BW67" i="71"/>
  <c r="X38" i="71"/>
  <c r="L69" i="71"/>
  <c r="BV60" i="71"/>
  <c r="AB57" i="71"/>
  <c r="AU31" i="71"/>
  <c r="Q69" i="71"/>
  <c r="BV15" i="71"/>
  <c r="AQ41" i="71"/>
  <c r="AQ25" i="71"/>
  <c r="AQ20" i="71"/>
  <c r="BI65" i="71"/>
  <c r="O76" i="71"/>
  <c r="BU22" i="71"/>
  <c r="CA20" i="71"/>
  <c r="CA44" i="71"/>
  <c r="O25" i="71"/>
  <c r="AK46" i="71"/>
  <c r="BW49" i="71"/>
  <c r="U27" i="71"/>
  <c r="BA11" i="71"/>
  <c r="AM56" i="71"/>
  <c r="BU26" i="71"/>
  <c r="AY47" i="71"/>
  <c r="AK53" i="71"/>
  <c r="AI65" i="71"/>
  <c r="BG54" i="71"/>
  <c r="K40" i="71"/>
  <c r="BI43" i="71"/>
  <c r="AB51" i="71"/>
  <c r="CA67" i="71"/>
  <c r="BA13" i="71"/>
  <c r="BW53" i="71"/>
  <c r="BS74" i="71"/>
  <c r="O32" i="71"/>
  <c r="AA67" i="71"/>
  <c r="AB60" i="71"/>
  <c r="BA73" i="71"/>
  <c r="R56" i="71"/>
  <c r="O49" i="71"/>
  <c r="V44" i="71"/>
  <c r="BK20" i="71"/>
  <c r="AK24" i="71"/>
  <c r="AM43" i="71"/>
  <c r="AM61" i="71"/>
  <c r="BK18" i="71"/>
  <c r="BS40" i="71"/>
  <c r="BY55" i="71"/>
  <c r="AB56" i="71"/>
  <c r="BU38" i="71"/>
  <c r="O14" i="71"/>
  <c r="BU67" i="71"/>
  <c r="BX21" i="71"/>
  <c r="BG19" i="71"/>
  <c r="AM44" i="71"/>
  <c r="BS53" i="71"/>
  <c r="AS65" i="71"/>
  <c r="BW27" i="71"/>
  <c r="AU19" i="71"/>
  <c r="AO42" i="71"/>
  <c r="AY14" i="71"/>
  <c r="H37" i="71"/>
  <c r="CA17" i="71"/>
  <c r="AQ21" i="71"/>
  <c r="T13" i="71"/>
  <c r="AU12" i="71"/>
  <c r="V72" i="71"/>
  <c r="X62" i="71"/>
  <c r="AW27" i="71"/>
  <c r="H23" i="71"/>
  <c r="AG69" i="71"/>
  <c r="H73" i="71"/>
  <c r="BA17" i="71"/>
  <c r="BA14" i="71"/>
  <c r="Y69" i="71"/>
  <c r="AO59" i="71"/>
  <c r="T11" i="71"/>
  <c r="AO58" i="71"/>
  <c r="AW11" i="71"/>
  <c r="Q33" i="71"/>
  <c r="U63" i="71"/>
  <c r="Q25" i="71"/>
  <c r="Y46" i="71"/>
  <c r="R28" i="71"/>
  <c r="BX76" i="71"/>
  <c r="Y51" i="71"/>
  <c r="J31" i="71"/>
  <c r="R59" i="71"/>
  <c r="BG36" i="71"/>
  <c r="AW53" i="71"/>
  <c r="U14" i="71"/>
  <c r="H34" i="71"/>
  <c r="CA32" i="71"/>
  <c r="U16" i="71"/>
  <c r="Q18" i="71"/>
  <c r="BY36" i="71"/>
  <c r="Q41" i="71"/>
  <c r="V22" i="71"/>
  <c r="BV66" i="71"/>
  <c r="BV49" i="71"/>
  <c r="BV20" i="71"/>
  <c r="AQ29" i="71"/>
  <c r="O72" i="71"/>
  <c r="AU28" i="71"/>
  <c r="BV26" i="71"/>
  <c r="H75" i="71"/>
  <c r="AG26" i="71"/>
  <c r="BX45" i="71"/>
  <c r="BA55" i="71"/>
  <c r="BS13" i="71"/>
  <c r="V50" i="71"/>
  <c r="P13" i="71"/>
  <c r="BG53" i="71"/>
  <c r="L27" i="71"/>
  <c r="U42" i="71"/>
  <c r="AK59" i="71"/>
  <c r="O30" i="71"/>
  <c r="AA16" i="71"/>
  <c r="L22" i="71"/>
  <c r="AO21" i="71"/>
  <c r="CA14" i="71"/>
  <c r="AU67" i="71"/>
  <c r="BA71" i="71"/>
  <c r="J19" i="71"/>
  <c r="J62" i="71"/>
  <c r="V51" i="71"/>
  <c r="T31" i="71"/>
  <c r="Y24" i="71"/>
  <c r="N51" i="71"/>
  <c r="BU72" i="71"/>
  <c r="BV28" i="71"/>
  <c r="AY66" i="71"/>
  <c r="Q31" i="71"/>
  <c r="BG17" i="71"/>
  <c r="O64" i="71"/>
  <c r="AU76" i="71"/>
  <c r="BI59" i="71"/>
  <c r="BA74" i="71"/>
  <c r="BS30" i="71"/>
  <c r="CA61" i="71"/>
  <c r="X72" i="71"/>
  <c r="BY33" i="71"/>
  <c r="AM17" i="71"/>
  <c r="BS54" i="71"/>
  <c r="R72" i="71"/>
  <c r="P47" i="71"/>
  <c r="K77" i="71"/>
  <c r="AO44" i="71"/>
  <c r="BY60" i="71"/>
  <c r="AA24" i="71"/>
  <c r="L67" i="71"/>
  <c r="AO11" i="71"/>
  <c r="K29" i="71"/>
  <c r="Y70" i="71"/>
  <c r="K48" i="71"/>
  <c r="L12" i="71"/>
  <c r="AY46" i="71"/>
  <c r="AO65" i="71"/>
  <c r="Y67" i="71"/>
  <c r="Y29" i="71"/>
  <c r="BY73" i="71"/>
  <c r="AI28" i="71"/>
  <c r="BK59" i="71"/>
  <c r="J76" i="71"/>
  <c r="BS21" i="71"/>
  <c r="T55" i="71"/>
  <c r="H63" i="71"/>
  <c r="BX57" i="71"/>
  <c r="X15" i="71"/>
  <c r="BA39" i="71"/>
  <c r="K60" i="71"/>
  <c r="BI67" i="71"/>
  <c r="CA31" i="71"/>
  <c r="AG34" i="71"/>
  <c r="BW76" i="71"/>
  <c r="N35" i="71"/>
  <c r="T76" i="71"/>
  <c r="BU52" i="71"/>
  <c r="AG30" i="71"/>
  <c r="BX60" i="71"/>
  <c r="BV11" i="71"/>
  <c r="J34" i="71"/>
  <c r="AB31" i="71"/>
  <c r="AK14" i="71"/>
  <c r="AB66" i="71"/>
  <c r="J12" i="71"/>
  <c r="Y11" i="71"/>
  <c r="R36" i="71"/>
  <c r="J22" i="71"/>
  <c r="AA26" i="71"/>
  <c r="BG13" i="71"/>
  <c r="Y17" i="71"/>
  <c r="Q17" i="71"/>
  <c r="U19" i="71"/>
  <c r="H26" i="71"/>
  <c r="V37" i="71"/>
  <c r="K73" i="71"/>
  <c r="Q55" i="71"/>
  <c r="BX55" i="71"/>
  <c r="T20" i="71"/>
  <c r="BV47" i="71"/>
  <c r="V69" i="71"/>
  <c r="T72" i="71"/>
  <c r="L16" i="71"/>
  <c r="Y12" i="71"/>
  <c r="O39" i="71"/>
  <c r="P41" i="71"/>
  <c r="CA62" i="71"/>
  <c r="AO74" i="71"/>
  <c r="R35" i="71"/>
  <c r="AQ55" i="71"/>
  <c r="Q37" i="71"/>
  <c r="BI70" i="71"/>
  <c r="K37" i="71"/>
  <c r="BV37" i="71"/>
  <c r="AU14" i="71"/>
  <c r="Y58" i="71"/>
  <c r="V49" i="71"/>
  <c r="Q44" i="71"/>
  <c r="BW18" i="71"/>
  <c r="BA34" i="71"/>
  <c r="K13" i="71"/>
  <c r="L62" i="71"/>
  <c r="AK35" i="71"/>
  <c r="BY47" i="71"/>
  <c r="O53" i="71"/>
  <c r="BX75" i="71"/>
  <c r="AB76" i="71"/>
  <c r="AG22" i="71"/>
  <c r="BW20" i="71"/>
  <c r="AK73" i="71"/>
  <c r="BX14" i="71"/>
  <c r="AW45" i="71"/>
  <c r="K56" i="71"/>
  <c r="O37" i="71"/>
  <c r="AS20" i="71"/>
  <c r="U43" i="71"/>
  <c r="J60" i="71"/>
  <c r="AA25" i="71"/>
  <c r="X49" i="71"/>
  <c r="H47" i="71"/>
  <c r="BV12" i="71"/>
  <c r="X67" i="71"/>
  <c r="BK26" i="71"/>
  <c r="AY23" i="71"/>
  <c r="AG44" i="71"/>
  <c r="L40" i="71"/>
  <c r="AY72" i="71"/>
  <c r="BW56" i="71"/>
  <c r="AO54" i="71"/>
  <c r="L11" i="71"/>
  <c r="BW77" i="71"/>
  <c r="X52" i="71"/>
  <c r="BU24" i="71"/>
  <c r="AI69" i="71"/>
  <c r="J75" i="71"/>
  <c r="BK48" i="71"/>
  <c r="CA26" i="71"/>
  <c r="AM62" i="71"/>
  <c r="K18" i="71"/>
  <c r="BG43" i="71"/>
  <c r="AY22" i="71"/>
  <c r="K75" i="71"/>
  <c r="V59" i="71"/>
  <c r="BV46" i="71"/>
  <c r="BK11" i="71"/>
  <c r="BU11" i="71"/>
  <c r="BI73" i="71"/>
  <c r="AI64" i="71"/>
  <c r="V34" i="71"/>
  <c r="BI76" i="71"/>
  <c r="AB34" i="71"/>
  <c r="AM72" i="71"/>
  <c r="AW41" i="71"/>
  <c r="AG17" i="71"/>
  <c r="BU39" i="71"/>
  <c r="R54" i="71"/>
  <c r="X11" i="71"/>
  <c r="O24" i="71"/>
  <c r="BK74" i="71"/>
  <c r="R66" i="71"/>
  <c r="O35" i="71"/>
  <c r="AY77" i="71"/>
  <c r="BS52" i="71"/>
  <c r="BA51" i="71"/>
  <c r="BI13" i="71"/>
  <c r="AO60" i="71"/>
  <c r="AS14" i="71"/>
  <c r="AM25" i="71"/>
  <c r="BW16" i="71"/>
  <c r="V29" i="71"/>
  <c r="P17" i="71"/>
  <c r="BA31" i="71"/>
  <c r="K52" i="71"/>
  <c r="P77" i="71"/>
  <c r="U44" i="71"/>
  <c r="T18" i="71"/>
  <c r="BX47" i="71"/>
  <c r="AO62" i="71"/>
  <c r="BA54" i="71"/>
  <c r="Q63" i="71"/>
  <c r="BS48" i="71"/>
  <c r="AK60" i="71"/>
  <c r="CA46" i="71"/>
  <c r="R49" i="71"/>
  <c r="AM60" i="71"/>
  <c r="AB42" i="71"/>
  <c r="Y23" i="71"/>
  <c r="P74" i="71"/>
  <c r="P69" i="71"/>
  <c r="U21" i="71"/>
  <c r="X26" i="71"/>
  <c r="V30" i="71"/>
  <c r="AU11" i="71"/>
  <c r="AW23" i="71"/>
  <c r="AI19" i="71"/>
  <c r="BK67" i="71"/>
  <c r="BK19" i="71"/>
  <c r="H61" i="71"/>
  <c r="BG21" i="71"/>
  <c r="T43" i="71"/>
  <c r="BY14" i="71"/>
  <c r="V46" i="71"/>
  <c r="AY32" i="71"/>
  <c r="BV17" i="71"/>
  <c r="P37" i="71"/>
  <c r="P35" i="71"/>
  <c r="AK37" i="71"/>
  <c r="H70" i="71"/>
  <c r="BX15" i="71"/>
  <c r="X58" i="71"/>
  <c r="T52" i="71"/>
  <c r="K15" i="71"/>
  <c r="AS11" i="71"/>
  <c r="AG72" i="71"/>
  <c r="BK35" i="71"/>
  <c r="AU73" i="71"/>
  <c r="BG32" i="71"/>
  <c r="Y68" i="71"/>
  <c r="AG51" i="71"/>
  <c r="AU49" i="71"/>
  <c r="BY40" i="71"/>
  <c r="BU75" i="71"/>
  <c r="BU47" i="71"/>
  <c r="AO23" i="71"/>
  <c r="BY28" i="71"/>
  <c r="BW63" i="71"/>
  <c r="X21" i="71"/>
  <c r="H36" i="71"/>
  <c r="AG77" i="71"/>
  <c r="Y14" i="71"/>
  <c r="V45" i="71"/>
  <c r="X69" i="71"/>
  <c r="BG12" i="71"/>
  <c r="BY54" i="71"/>
  <c r="BU76" i="71"/>
  <c r="L19" i="71"/>
  <c r="BX35" i="71"/>
  <c r="X32" i="71"/>
  <c r="BA60" i="71"/>
  <c r="CA21" i="71"/>
  <c r="AQ45" i="71"/>
  <c r="N17" i="71"/>
  <c r="AW22" i="71"/>
  <c r="AO48" i="71"/>
  <c r="L20" i="71"/>
  <c r="X63" i="71"/>
  <c r="BY12" i="71"/>
  <c r="BK58" i="71"/>
  <c r="J46" i="71"/>
  <c r="AQ72" i="71"/>
  <c r="BK73" i="71"/>
  <c r="H68" i="71"/>
  <c r="T12" i="71"/>
  <c r="Y63" i="71"/>
  <c r="BY19" i="71"/>
  <c r="AM51" i="71"/>
  <c r="AS58" i="71"/>
  <c r="AA14" i="71"/>
  <c r="V43" i="71"/>
  <c r="X57" i="71"/>
  <c r="BI36" i="71"/>
  <c r="AW43" i="71"/>
  <c r="BK12" i="71"/>
  <c r="BV36" i="71"/>
  <c r="BI47" i="71"/>
  <c r="U12" i="71"/>
  <c r="BS47" i="71"/>
  <c r="AM71" i="71"/>
  <c r="BX26" i="71"/>
  <c r="AM22" i="71"/>
  <c r="AW60" i="71"/>
  <c r="BK63" i="71"/>
  <c r="U75" i="71"/>
  <c r="J16" i="71"/>
  <c r="BI34" i="71"/>
  <c r="AY52" i="71"/>
  <c r="T34" i="71"/>
  <c r="BA57" i="71"/>
  <c r="BA15" i="71"/>
  <c r="AQ59" i="71"/>
  <c r="U62" i="71"/>
  <c r="K22" i="71"/>
  <c r="AK55" i="71"/>
  <c r="CA57" i="71"/>
  <c r="R15" i="71"/>
  <c r="CA37" i="71"/>
  <c r="BS14" i="71"/>
  <c r="BX63" i="71"/>
  <c r="AY13" i="71"/>
  <c r="BG24" i="71"/>
  <c r="H12" i="71"/>
  <c r="BY68" i="71"/>
  <c r="H33" i="71"/>
  <c r="J69" i="71"/>
  <c r="AQ76" i="71"/>
  <c r="AB43" i="71"/>
  <c r="H53" i="71"/>
  <c r="R38" i="71"/>
  <c r="AG62" i="71"/>
  <c r="O56" i="71"/>
  <c r="U59" i="71"/>
  <c r="L42" i="71"/>
  <c r="O58" i="71"/>
  <c r="BG27" i="71"/>
  <c r="P40" i="71"/>
  <c r="AA50" i="71"/>
  <c r="AQ34" i="71"/>
  <c r="Q75" i="71"/>
  <c r="U33" i="71"/>
  <c r="AM19" i="71"/>
  <c r="AM74" i="71"/>
  <c r="BI46" i="71"/>
  <c r="V41" i="71"/>
  <c r="AM16" i="71"/>
  <c r="BI55" i="71"/>
  <c r="U69" i="71"/>
  <c r="J56" i="71"/>
  <c r="BX25" i="71"/>
  <c r="AS53" i="71"/>
  <c r="N39" i="71"/>
  <c r="BX31" i="71"/>
  <c r="CA48" i="71"/>
  <c r="Y57" i="71"/>
  <c r="BW14" i="71"/>
  <c r="CA45" i="71"/>
  <c r="R21" i="71"/>
  <c r="BV50" i="71"/>
  <c r="K39" i="71"/>
  <c r="AS77" i="71"/>
  <c r="X25" i="71"/>
  <c r="P19" i="71"/>
  <c r="AW36" i="71"/>
  <c r="BV70" i="71"/>
  <c r="V12" i="71"/>
  <c r="AI57" i="71"/>
  <c r="CA19" i="71"/>
  <c r="BX50" i="71"/>
  <c r="AO15" i="71"/>
  <c r="BY20" i="71"/>
  <c r="BU32" i="71"/>
  <c r="AU42" i="71"/>
  <c r="BI31" i="71"/>
  <c r="Q24" i="71"/>
  <c r="X36" i="71"/>
  <c r="AU13" i="71"/>
  <c r="AB59" i="71"/>
  <c r="CA36" i="71"/>
  <c r="Y40" i="71"/>
  <c r="AI21" i="71"/>
  <c r="AY18" i="71"/>
  <c r="H55" i="71"/>
  <c r="BY62" i="71"/>
  <c r="X51" i="71"/>
  <c r="AA68" i="71"/>
  <c r="AQ75" i="71"/>
  <c r="BK32" i="71"/>
  <c r="AI52" i="71"/>
  <c r="AA41" i="71"/>
  <c r="AK71" i="71"/>
  <c r="T60" i="71"/>
  <c r="P15" i="71"/>
  <c r="CA54" i="71"/>
  <c r="BG47" i="71"/>
  <c r="J68" i="71"/>
  <c r="U38" i="71"/>
  <c r="K59" i="71"/>
  <c r="Q50" i="71"/>
  <c r="R68" i="71"/>
  <c r="Y13" i="71"/>
  <c r="K70" i="71"/>
  <c r="AB35" i="71"/>
  <c r="AW17" i="71"/>
  <c r="AG76" i="71"/>
  <c r="J25" i="71"/>
  <c r="BS17" i="71"/>
  <c r="AG36" i="71"/>
  <c r="AQ11" i="71"/>
  <c r="R50" i="71"/>
  <c r="T25" i="71"/>
  <c r="O43" i="71"/>
  <c r="AK68" i="71"/>
  <c r="Q61" i="71"/>
  <c r="O60" i="71"/>
  <c r="AQ28" i="71"/>
  <c r="AA15" i="71"/>
  <c r="U11" i="71"/>
  <c r="AU68" i="71"/>
  <c r="T37" i="71"/>
  <c r="BY30" i="71"/>
  <c r="AB77" i="71"/>
  <c r="BS37" i="71"/>
  <c r="BS63" i="71"/>
  <c r="BV61" i="71"/>
  <c r="AM54" i="71"/>
  <c r="AK43" i="71"/>
  <c r="U73" i="71"/>
  <c r="O16" i="71"/>
  <c r="R61" i="71"/>
  <c r="BU20" i="71"/>
  <c r="Y31" i="71"/>
  <c r="Q29" i="71"/>
  <c r="AG53" i="71"/>
  <c r="BY46" i="71"/>
  <c r="U65" i="71"/>
  <c r="BS68" i="71"/>
  <c r="V68" i="71"/>
  <c r="BG18" i="71"/>
  <c r="J33" i="71"/>
  <c r="BW59" i="71"/>
  <c r="BU74" i="71"/>
  <c r="H43" i="71"/>
  <c r="P61" i="71"/>
  <c r="AM40" i="71"/>
  <c r="BS24" i="71"/>
  <c r="N63" i="71"/>
  <c r="O21" i="71"/>
  <c r="AA57" i="71"/>
  <c r="BS34" i="71"/>
  <c r="BS67" i="71"/>
  <c r="BY67" i="71"/>
  <c r="O19" i="71"/>
  <c r="CA18" i="71"/>
  <c r="Y73" i="71"/>
  <c r="X40" i="71"/>
  <c r="AG71" i="71"/>
  <c r="CE71" i="71" l="1"/>
  <c r="CF71" i="71" s="1"/>
  <c r="AH71" i="71"/>
  <c r="CG71" i="71"/>
  <c r="CH71" i="71" s="1"/>
  <c r="Z40" i="71"/>
  <c r="X85" i="71"/>
  <c r="CB18" i="71"/>
  <c r="BT67" i="71"/>
  <c r="BT34" i="71"/>
  <c r="S63" i="71"/>
  <c r="AR63" i="71" s="1"/>
  <c r="BT24" i="71"/>
  <c r="AN40" i="71"/>
  <c r="CO40" i="71"/>
  <c r="AM85" i="71"/>
  <c r="I33" i="71"/>
  <c r="M33" i="71" s="1"/>
  <c r="BH18" i="71"/>
  <c r="BM18" i="71"/>
  <c r="BT68" i="71"/>
  <c r="CG53" i="71"/>
  <c r="CH53" i="71" s="1"/>
  <c r="CE53" i="71"/>
  <c r="CF53" i="71" s="1"/>
  <c r="AH53" i="71"/>
  <c r="CS43" i="71"/>
  <c r="CT43" i="71" s="1"/>
  <c r="AL43" i="71"/>
  <c r="CO54" i="71"/>
  <c r="CP54" i="71" s="1"/>
  <c r="AN54" i="71"/>
  <c r="BT63" i="71"/>
  <c r="BT37" i="71"/>
  <c r="BZ30" i="71"/>
  <c r="W37" i="71"/>
  <c r="AV68" i="71"/>
  <c r="CI68" i="71"/>
  <c r="CJ68" i="71" s="1"/>
  <c r="U88" i="71"/>
  <c r="U78" i="71"/>
  <c r="AL68" i="71"/>
  <c r="CS68" i="71"/>
  <c r="CT68" i="71" s="1"/>
  <c r="W25" i="71"/>
  <c r="AQ78" i="71"/>
  <c r="AH36" i="71"/>
  <c r="CG36" i="71"/>
  <c r="CH36" i="71" s="1"/>
  <c r="CE36" i="71"/>
  <c r="CF36" i="71" s="1"/>
  <c r="BS88" i="71"/>
  <c r="BT17" i="71"/>
  <c r="I25" i="71"/>
  <c r="M25" i="71" s="1"/>
  <c r="CE76" i="71"/>
  <c r="CF76" i="71" s="1"/>
  <c r="CG76" i="71"/>
  <c r="CH76" i="71" s="1"/>
  <c r="AH76" i="71"/>
  <c r="CQ17" i="71"/>
  <c r="AW88" i="71"/>
  <c r="AX17" i="71"/>
  <c r="U89" i="71"/>
  <c r="I68" i="71"/>
  <c r="M68" i="71" s="1"/>
  <c r="BH47" i="71"/>
  <c r="BM47" i="71"/>
  <c r="CB54" i="71"/>
  <c r="W60" i="71"/>
  <c r="AL71" i="71"/>
  <c r="CS71" i="71"/>
  <c r="CT71" i="71" s="1"/>
  <c r="AJ52" i="71"/>
  <c r="CK52" i="71"/>
  <c r="CL52" i="71" s="1"/>
  <c r="CM52" i="71"/>
  <c r="CN52" i="71" s="1"/>
  <c r="BL32" i="71"/>
  <c r="Z51" i="71"/>
  <c r="AZ18" i="71"/>
  <c r="CK21" i="71"/>
  <c r="CL21" i="71" s="1"/>
  <c r="CM21" i="71"/>
  <c r="CN21" i="71" s="1"/>
  <c r="AJ21" i="71"/>
  <c r="CI13" i="71"/>
  <c r="AV13" i="71"/>
  <c r="AU91" i="71"/>
  <c r="Z36" i="71"/>
  <c r="BJ31" i="71"/>
  <c r="CI42" i="71"/>
  <c r="CJ42" i="71" s="1"/>
  <c r="AV42" i="71"/>
  <c r="AP15" i="71"/>
  <c r="CK57" i="71"/>
  <c r="CL57" i="71" s="1"/>
  <c r="CM57" i="71"/>
  <c r="CN57" i="71" s="1"/>
  <c r="AJ57" i="71"/>
  <c r="V86" i="71"/>
  <c r="CQ36" i="71"/>
  <c r="CR36" i="71" s="1"/>
  <c r="AX36" i="71"/>
  <c r="Z25" i="71"/>
  <c r="CC77" i="71"/>
  <c r="CD77" i="71" s="1"/>
  <c r="AT77" i="71"/>
  <c r="BW91" i="71"/>
  <c r="S39" i="71"/>
  <c r="AR39" i="71" s="1"/>
  <c r="AT53" i="71"/>
  <c r="CC53" i="71"/>
  <c r="CD53" i="71" s="1"/>
  <c r="I56" i="71"/>
  <c r="M56" i="71" s="1"/>
  <c r="BJ55" i="71"/>
  <c r="AN16" i="71"/>
  <c r="CO16" i="71"/>
  <c r="AM93" i="71"/>
  <c r="BJ46" i="71"/>
  <c r="CO74" i="71"/>
  <c r="CP74" i="71" s="1"/>
  <c r="AN74" i="71"/>
  <c r="AN19" i="71"/>
  <c r="CO19" i="71"/>
  <c r="CP19" i="71" s="1"/>
  <c r="P85" i="71"/>
  <c r="BM27" i="71"/>
  <c r="BH27" i="71"/>
  <c r="AH62" i="71"/>
  <c r="CE62" i="71"/>
  <c r="CF62" i="71" s="1"/>
  <c r="CG62" i="71"/>
  <c r="CH62" i="71" s="1"/>
  <c r="I69" i="71"/>
  <c r="M69" i="71" s="1"/>
  <c r="BZ68" i="71"/>
  <c r="BH24" i="71"/>
  <c r="BM24" i="71"/>
  <c r="AY94" i="71"/>
  <c r="AZ13" i="71"/>
  <c r="BT14" i="71"/>
  <c r="BS91" i="71"/>
  <c r="CB57" i="71"/>
  <c r="AL55" i="71"/>
  <c r="CS55" i="71"/>
  <c r="CT55" i="71" s="1"/>
  <c r="BB15" i="71"/>
  <c r="BB57" i="71"/>
  <c r="W34" i="71"/>
  <c r="AZ52" i="71"/>
  <c r="BJ34" i="71"/>
  <c r="I16" i="71"/>
  <c r="M16" i="71" s="1"/>
  <c r="BL63" i="71"/>
  <c r="CQ60" i="71"/>
  <c r="CR60" i="71" s="1"/>
  <c r="AX60" i="71"/>
  <c r="AN22" i="71"/>
  <c r="CO22" i="71"/>
  <c r="CP22" i="71" s="1"/>
  <c r="AN71" i="71"/>
  <c r="CO71" i="71"/>
  <c r="CP71" i="71" s="1"/>
  <c r="BT47" i="71"/>
  <c r="U86" i="71"/>
  <c r="BJ47" i="71"/>
  <c r="BL12" i="71"/>
  <c r="BK86" i="71"/>
  <c r="BL86" i="71" s="1"/>
  <c r="AX43" i="71"/>
  <c r="CQ43" i="71"/>
  <c r="CR43" i="71" s="1"/>
  <c r="BJ36" i="71"/>
  <c r="Z57" i="71"/>
  <c r="AA91" i="71"/>
  <c r="CC58" i="71"/>
  <c r="CD58" i="71" s="1"/>
  <c r="AT58" i="71"/>
  <c r="CO51" i="71"/>
  <c r="CP51" i="71" s="1"/>
  <c r="AN51" i="71"/>
  <c r="T86" i="71"/>
  <c r="W86" i="71" s="1"/>
  <c r="W12" i="71"/>
  <c r="BL73" i="71"/>
  <c r="I46" i="71"/>
  <c r="M46" i="71" s="1"/>
  <c r="BL58" i="71"/>
  <c r="Z63" i="71"/>
  <c r="AP48" i="71"/>
  <c r="CQ22" i="71"/>
  <c r="CR22" i="71" s="1"/>
  <c r="AX22" i="71"/>
  <c r="N88" i="71"/>
  <c r="S17" i="71"/>
  <c r="BB60" i="71"/>
  <c r="Z32" i="71"/>
  <c r="BM12" i="71"/>
  <c r="BG86" i="71"/>
  <c r="BH12" i="71"/>
  <c r="Z69" i="71"/>
  <c r="CG77" i="71"/>
  <c r="CH77" i="71" s="1"/>
  <c r="AH77" i="71"/>
  <c r="CE77" i="71"/>
  <c r="CF77" i="71" s="1"/>
  <c r="Z21" i="71"/>
  <c r="AP23" i="71"/>
  <c r="CI49" i="71"/>
  <c r="CJ49" i="71" s="1"/>
  <c r="AV49" i="71"/>
  <c r="CE51" i="71"/>
  <c r="CF51" i="71" s="1"/>
  <c r="CG51" i="71"/>
  <c r="CH51" i="71" s="1"/>
  <c r="AH51" i="71"/>
  <c r="BH32" i="71"/>
  <c r="BM32" i="71"/>
  <c r="AV73" i="71"/>
  <c r="CI73" i="71"/>
  <c r="CJ73" i="71" s="1"/>
  <c r="BL35" i="71"/>
  <c r="CE72" i="71"/>
  <c r="CF72" i="71" s="1"/>
  <c r="CG72" i="71"/>
  <c r="CH72" i="71" s="1"/>
  <c r="AH72" i="71"/>
  <c r="AS78" i="71"/>
  <c r="AS89" i="71"/>
  <c r="AT11" i="71"/>
  <c r="CC11" i="71"/>
  <c r="K92" i="71"/>
  <c r="W52" i="71"/>
  <c r="Z58" i="71"/>
  <c r="CS37" i="71"/>
  <c r="CT37" i="71" s="1"/>
  <c r="AL37" i="71"/>
  <c r="AZ32" i="71"/>
  <c r="W43" i="71"/>
  <c r="BH21" i="71"/>
  <c r="BM21" i="71"/>
  <c r="BL19" i="71"/>
  <c r="BL67" i="71"/>
  <c r="CK19" i="71"/>
  <c r="CL19" i="71" s="1"/>
  <c r="CM19" i="71"/>
  <c r="CN19" i="71" s="1"/>
  <c r="AJ19" i="71"/>
  <c r="CQ23" i="71"/>
  <c r="CR23" i="71" s="1"/>
  <c r="AX23" i="71"/>
  <c r="CI11" i="71"/>
  <c r="AU78" i="71"/>
  <c r="AU88" i="71"/>
  <c r="AV11" i="71"/>
  <c r="Z26" i="71"/>
  <c r="CO60" i="71"/>
  <c r="CP60" i="71" s="1"/>
  <c r="AN60" i="71"/>
  <c r="CB46" i="71"/>
  <c r="AL60" i="71"/>
  <c r="CS60" i="71"/>
  <c r="CT60" i="71" s="1"/>
  <c r="BT48" i="71"/>
  <c r="BB54" i="71"/>
  <c r="AP62" i="71"/>
  <c r="W18" i="71"/>
  <c r="P92" i="71"/>
  <c r="BB31" i="71"/>
  <c r="P88" i="71"/>
  <c r="BW93" i="71"/>
  <c r="AN25" i="71"/>
  <c r="CO25" i="71"/>
  <c r="CP25" i="71" s="1"/>
  <c r="AT14" i="71"/>
  <c r="CC14" i="71"/>
  <c r="CD14" i="71" s="1"/>
  <c r="AP60" i="71"/>
  <c r="BI91" i="71"/>
  <c r="BJ13" i="71"/>
  <c r="BB51" i="71"/>
  <c r="BT52" i="71"/>
  <c r="AZ77" i="71"/>
  <c r="AY92" i="71"/>
  <c r="BL74" i="71"/>
  <c r="X78" i="71"/>
  <c r="X90" i="71"/>
  <c r="Z11" i="71"/>
  <c r="CE17" i="71"/>
  <c r="CG17" i="71"/>
  <c r="AG88" i="71"/>
  <c r="AH17" i="71"/>
  <c r="CQ41" i="71"/>
  <c r="CR41" i="71" s="1"/>
  <c r="AX41" i="71"/>
  <c r="CO72" i="71"/>
  <c r="CP72" i="71" s="1"/>
  <c r="AN72" i="71"/>
  <c r="BJ76" i="71"/>
  <c r="CK64" i="71"/>
  <c r="CL64" i="71" s="1"/>
  <c r="AJ64" i="71"/>
  <c r="CM64" i="71"/>
  <c r="CN64" i="71" s="1"/>
  <c r="BJ73" i="71"/>
  <c r="BU89" i="71"/>
  <c r="BL11" i="71"/>
  <c r="BK90" i="71"/>
  <c r="BK78" i="71"/>
  <c r="AZ22" i="71"/>
  <c r="BH43" i="71"/>
  <c r="BM43" i="71"/>
  <c r="CO62" i="71"/>
  <c r="CP62" i="71" s="1"/>
  <c r="AN62" i="71"/>
  <c r="BL48" i="71"/>
  <c r="I75" i="71"/>
  <c r="M75" i="71" s="1"/>
  <c r="CM69" i="71"/>
  <c r="CN69" i="71" s="1"/>
  <c r="AJ69" i="71"/>
  <c r="CK69" i="71"/>
  <c r="CL69" i="71" s="1"/>
  <c r="Z52" i="71"/>
  <c r="BW92" i="71"/>
  <c r="L78" i="71"/>
  <c r="L90" i="71"/>
  <c r="I90" i="71" s="1"/>
  <c r="CB90" i="71" s="1"/>
  <c r="AP54" i="71"/>
  <c r="AZ72" i="71"/>
  <c r="L85" i="71"/>
  <c r="CE44" i="71"/>
  <c r="CF44" i="71" s="1"/>
  <c r="AH44" i="71"/>
  <c r="CG44" i="71"/>
  <c r="CH44" i="71" s="1"/>
  <c r="AZ23" i="71"/>
  <c r="BL26" i="71"/>
  <c r="Z67" i="71"/>
  <c r="BV86" i="71"/>
  <c r="Z49" i="71"/>
  <c r="I60" i="71"/>
  <c r="M60" i="71" s="1"/>
  <c r="CC20" i="71"/>
  <c r="CD20" i="71" s="1"/>
  <c r="AT20" i="71"/>
  <c r="AX45" i="71"/>
  <c r="CQ45" i="71"/>
  <c r="CR45" i="71" s="1"/>
  <c r="BX91" i="71"/>
  <c r="CS73" i="71"/>
  <c r="CT73" i="71" s="1"/>
  <c r="AL73" i="71"/>
  <c r="AH22" i="71"/>
  <c r="CG22" i="71"/>
  <c r="CH22" i="71" s="1"/>
  <c r="CE22" i="71"/>
  <c r="CF22" i="71" s="1"/>
  <c r="BZ47" i="71"/>
  <c r="AL35" i="71"/>
  <c r="CS35" i="71"/>
  <c r="CT35" i="71" s="1"/>
  <c r="K91" i="71"/>
  <c r="BB34" i="71"/>
  <c r="CI14" i="71"/>
  <c r="CJ14" i="71" s="1"/>
  <c r="AV14" i="71"/>
  <c r="BJ70" i="71"/>
  <c r="AP74" i="71"/>
  <c r="CB62" i="71"/>
  <c r="L93" i="71"/>
  <c r="I93" i="71" s="1"/>
  <c r="CB93" i="71" s="1"/>
  <c r="W72" i="71"/>
  <c r="W20" i="71"/>
  <c r="Q88" i="71"/>
  <c r="BM13" i="71"/>
  <c r="BH13" i="71"/>
  <c r="BG91" i="71"/>
  <c r="I22" i="71"/>
  <c r="M22" i="71" s="1"/>
  <c r="Y78" i="71"/>
  <c r="I12" i="71"/>
  <c r="M12" i="71" s="1"/>
  <c r="J86" i="71"/>
  <c r="AK91" i="71"/>
  <c r="CS14" i="71"/>
  <c r="AL14" i="71"/>
  <c r="I34" i="71"/>
  <c r="M34" i="71" s="1"/>
  <c r="BV88" i="71"/>
  <c r="CG30" i="71"/>
  <c r="CH30" i="71" s="1"/>
  <c r="CE30" i="71"/>
  <c r="CF30" i="71" s="1"/>
  <c r="AH30" i="71"/>
  <c r="W76" i="71"/>
  <c r="S35" i="71"/>
  <c r="AR35" i="71" s="1"/>
  <c r="CG34" i="71"/>
  <c r="CH34" i="71" s="1"/>
  <c r="CE34" i="71"/>
  <c r="CF34" i="71" s="1"/>
  <c r="AH34" i="71"/>
  <c r="BJ67" i="71"/>
  <c r="BB39" i="71"/>
  <c r="Z15" i="71"/>
  <c r="W55" i="71"/>
  <c r="BT21" i="71"/>
  <c r="I76" i="71"/>
  <c r="M76" i="71" s="1"/>
  <c r="BL59" i="71"/>
  <c r="AJ28" i="71"/>
  <c r="CM28" i="71"/>
  <c r="CN28" i="71" s="1"/>
  <c r="CK28" i="71"/>
  <c r="CL28" i="71" s="1"/>
  <c r="AP65" i="71"/>
  <c r="AZ46" i="71"/>
  <c r="AY87" i="71"/>
  <c r="L86" i="71"/>
  <c r="AO78" i="71"/>
  <c r="AP11" i="71"/>
  <c r="AO90" i="71"/>
  <c r="BZ60" i="71"/>
  <c r="AP44" i="71"/>
  <c r="BT54" i="71"/>
  <c r="AN17" i="71"/>
  <c r="CO17" i="71"/>
  <c r="AM88" i="71"/>
  <c r="AN88" i="71" s="1"/>
  <c r="BZ33" i="71"/>
  <c r="Z72" i="71"/>
  <c r="BT30" i="71"/>
  <c r="BB74" i="71"/>
  <c r="BJ59" i="71"/>
  <c r="AV76" i="71"/>
  <c r="CI76" i="71"/>
  <c r="CJ76" i="71" s="1"/>
  <c r="BM17" i="71"/>
  <c r="BG88" i="71"/>
  <c r="BH17" i="71"/>
  <c r="AZ66" i="71"/>
  <c r="S51" i="71"/>
  <c r="AR51" i="71" s="1"/>
  <c r="W31" i="71"/>
  <c r="I62" i="71"/>
  <c r="M62" i="71" s="1"/>
  <c r="I19" i="71"/>
  <c r="BZ19" i="71" s="1"/>
  <c r="BB71" i="71"/>
  <c r="AV67" i="71"/>
  <c r="CI67" i="71"/>
  <c r="CJ67" i="71" s="1"/>
  <c r="AP21" i="71"/>
  <c r="AA93" i="71"/>
  <c r="AL59" i="71"/>
  <c r="CS59" i="71"/>
  <c r="CT59" i="71" s="1"/>
  <c r="BH53" i="71"/>
  <c r="BM53" i="71"/>
  <c r="P94" i="71"/>
  <c r="BT13" i="71"/>
  <c r="BS94" i="71"/>
  <c r="BB55" i="71"/>
  <c r="CG26" i="71"/>
  <c r="CH26" i="71" s="1"/>
  <c r="AH26" i="71"/>
  <c r="CE26" i="71"/>
  <c r="CF26" i="71" s="1"/>
  <c r="CI28" i="71"/>
  <c r="CJ28" i="71" s="1"/>
  <c r="AV28" i="71"/>
  <c r="AX53" i="71"/>
  <c r="CQ53" i="71"/>
  <c r="CR53" i="71" s="1"/>
  <c r="BM36" i="71"/>
  <c r="BH36" i="71"/>
  <c r="I31" i="71"/>
  <c r="M31" i="71" s="1"/>
  <c r="AW78" i="71"/>
  <c r="AX11" i="71"/>
  <c r="AW90" i="71"/>
  <c r="CQ11" i="71"/>
  <c r="AP58" i="71"/>
  <c r="T78" i="71"/>
  <c r="T89" i="71"/>
  <c r="W11" i="71"/>
  <c r="AP59" i="71"/>
  <c r="BB14" i="71"/>
  <c r="BA91" i="71"/>
  <c r="BB17" i="71"/>
  <c r="BA88" i="71"/>
  <c r="CG69" i="71"/>
  <c r="CH69" i="71" s="1"/>
  <c r="CE69" i="71"/>
  <c r="CF69" i="71" s="1"/>
  <c r="AH69" i="71"/>
  <c r="CQ27" i="71"/>
  <c r="CR27" i="71" s="1"/>
  <c r="AX27" i="71"/>
  <c r="Z62" i="71"/>
  <c r="AU86" i="71"/>
  <c r="AV12" i="71"/>
  <c r="CI12" i="71"/>
  <c r="T91" i="71"/>
  <c r="W13" i="71"/>
  <c r="AY91" i="71"/>
  <c r="AZ14" i="71"/>
  <c r="AP42" i="71"/>
  <c r="CI19" i="71"/>
  <c r="CJ19" i="71" s="1"/>
  <c r="AV19" i="71"/>
  <c r="AT65" i="71"/>
  <c r="CC65" i="71"/>
  <c r="CD65" i="71" s="1"/>
  <c r="BT53" i="71"/>
  <c r="AN44" i="71"/>
  <c r="CO44" i="71"/>
  <c r="CP44" i="71" s="1"/>
  <c r="BM19" i="71"/>
  <c r="BH19" i="71"/>
  <c r="BS85" i="71"/>
  <c r="BT40" i="71"/>
  <c r="BL18" i="71"/>
  <c r="AN61" i="71"/>
  <c r="CO61" i="71"/>
  <c r="CP61" i="71" s="1"/>
  <c r="CO43" i="71"/>
  <c r="CP43" i="71" s="1"/>
  <c r="AN43" i="71"/>
  <c r="AL24" i="71"/>
  <c r="CS24" i="71"/>
  <c r="CT24" i="71" s="1"/>
  <c r="BL20" i="71"/>
  <c r="BB73" i="71"/>
  <c r="BT74" i="71"/>
  <c r="BB13" i="71"/>
  <c r="BA94" i="71"/>
  <c r="BJ43" i="71"/>
  <c r="K84" i="71"/>
  <c r="BM54" i="71"/>
  <c r="BH54" i="71"/>
  <c r="AJ65" i="71"/>
  <c r="CK65" i="71"/>
  <c r="CL65" i="71" s="1"/>
  <c r="CM65" i="71"/>
  <c r="CN65" i="71" s="1"/>
  <c r="AL53" i="71"/>
  <c r="CS53" i="71"/>
  <c r="CT53" i="71" s="1"/>
  <c r="AZ47" i="71"/>
  <c r="CO56" i="71"/>
  <c r="CP56" i="71" s="1"/>
  <c r="AN56" i="71"/>
  <c r="BA78" i="71"/>
  <c r="BA90" i="71"/>
  <c r="BB11" i="71"/>
  <c r="AL46" i="71"/>
  <c r="AK87" i="71"/>
  <c r="CS46" i="71"/>
  <c r="CB20" i="71"/>
  <c r="BJ65" i="71"/>
  <c r="AR25" i="71"/>
  <c r="BV92" i="71"/>
  <c r="AV31" i="71"/>
  <c r="CI31" i="71"/>
  <c r="CJ31" i="71" s="1"/>
  <c r="Z38" i="71"/>
  <c r="CS45" i="71"/>
  <c r="CT45" i="71" s="1"/>
  <c r="AL45" i="71"/>
  <c r="I65" i="71"/>
  <c r="M65" i="71" s="1"/>
  <c r="AH28" i="71"/>
  <c r="CE28" i="71"/>
  <c r="CF28" i="71" s="1"/>
  <c r="CG28" i="71"/>
  <c r="CH28" i="71" s="1"/>
  <c r="CM34" i="71"/>
  <c r="CN34" i="71" s="1"/>
  <c r="CK34" i="71"/>
  <c r="CL34" i="71" s="1"/>
  <c r="AJ34" i="71"/>
  <c r="BB48" i="71"/>
  <c r="CI65" i="71"/>
  <c r="CJ65" i="71" s="1"/>
  <c r="AV65" i="71"/>
  <c r="BT44" i="71"/>
  <c r="CC32" i="71"/>
  <c r="CD32" i="71" s="1"/>
  <c r="AT32" i="71"/>
  <c r="AT18" i="71"/>
  <c r="CC18" i="71"/>
  <c r="CD18" i="71" s="1"/>
  <c r="CI53" i="71"/>
  <c r="CJ53" i="71" s="1"/>
  <c r="AV53" i="71"/>
  <c r="CC66" i="71"/>
  <c r="CD66" i="71" s="1"/>
  <c r="AT66" i="71"/>
  <c r="BB68" i="71"/>
  <c r="S68" i="71"/>
  <c r="AR68" i="71" s="1"/>
  <c r="AL27" i="71"/>
  <c r="CS27" i="71"/>
  <c r="CT27" i="71" s="1"/>
  <c r="BW88" i="71"/>
  <c r="AP13" i="71"/>
  <c r="AO94" i="71"/>
  <c r="AP47" i="71"/>
  <c r="AP71" i="71"/>
  <c r="AA94" i="71"/>
  <c r="BL40" i="71"/>
  <c r="BK85" i="71"/>
  <c r="I45" i="71"/>
  <c r="M45" i="71" s="1"/>
  <c r="CI52" i="71"/>
  <c r="CJ52" i="71" s="1"/>
  <c r="AV52" i="71"/>
  <c r="I44" i="71"/>
  <c r="M44" i="71" s="1"/>
  <c r="AH65" i="71"/>
  <c r="CE65" i="71"/>
  <c r="CF65" i="71" s="1"/>
  <c r="CG65" i="71"/>
  <c r="CH65" i="71" s="1"/>
  <c r="CO39" i="71"/>
  <c r="CP39" i="71" s="1"/>
  <c r="AN39" i="71"/>
  <c r="AJ70" i="71"/>
  <c r="CK70" i="71"/>
  <c r="CL70" i="71" s="1"/>
  <c r="CM70" i="71"/>
  <c r="CN70" i="71" s="1"/>
  <c r="BJ19" i="71"/>
  <c r="CC36" i="71"/>
  <c r="CD36" i="71" s="1"/>
  <c r="AT36" i="71"/>
  <c r="Z33" i="71"/>
  <c r="AV25" i="71"/>
  <c r="CI25" i="71"/>
  <c r="CJ25" i="71" s="1"/>
  <c r="L88" i="71"/>
  <c r="BW85" i="71"/>
  <c r="CB25" i="71"/>
  <c r="S45" i="71"/>
  <c r="AR45" i="71" s="1"/>
  <c r="CQ50" i="71"/>
  <c r="CR50" i="71" s="1"/>
  <c r="AX50" i="71"/>
  <c r="I14" i="71"/>
  <c r="M14" i="71" s="1"/>
  <c r="CE11" i="71"/>
  <c r="AG89" i="71"/>
  <c r="AG78" i="71"/>
  <c r="AH11" i="71"/>
  <c r="CG11" i="71"/>
  <c r="S69" i="71"/>
  <c r="AR69" i="71" s="1"/>
  <c r="Z73" i="71"/>
  <c r="BB70" i="71"/>
  <c r="I52" i="71"/>
  <c r="M52" i="71" s="1"/>
  <c r="AZ71" i="71"/>
  <c r="AV30" i="71"/>
  <c r="CI30" i="71"/>
  <c r="CJ30" i="71" s="1"/>
  <c r="CC15" i="71"/>
  <c r="AS92" i="71"/>
  <c r="AT15" i="71"/>
  <c r="BJ18" i="71"/>
  <c r="W32" i="71"/>
  <c r="W73" i="71"/>
  <c r="BZ65" i="71"/>
  <c r="CS11" i="71"/>
  <c r="AL11" i="71"/>
  <c r="AK90" i="71"/>
  <c r="AK78" i="71"/>
  <c r="AX77" i="71"/>
  <c r="CQ77" i="71"/>
  <c r="AW92" i="71"/>
  <c r="AX92" i="71" s="1"/>
  <c r="CG35" i="71"/>
  <c r="CH35" i="71" s="1"/>
  <c r="AH35" i="71"/>
  <c r="CE35" i="71"/>
  <c r="CF35" i="71" s="1"/>
  <c r="I66" i="71"/>
  <c r="M66" i="71" s="1"/>
  <c r="I24" i="71"/>
  <c r="M24" i="71" s="1"/>
  <c r="CQ34" i="71"/>
  <c r="CR34" i="71" s="1"/>
  <c r="AX34" i="71"/>
  <c r="CO41" i="71"/>
  <c r="CP41" i="71" s="1"/>
  <c r="AN41" i="71"/>
  <c r="AV74" i="71"/>
  <c r="CI74" i="71"/>
  <c r="CJ74" i="71" s="1"/>
  <c r="AP31" i="71"/>
  <c r="BU92" i="71"/>
  <c r="AT51" i="71"/>
  <c r="CC51" i="71"/>
  <c r="CD51" i="71" s="1"/>
  <c r="AZ45" i="71"/>
  <c r="S19" i="71"/>
  <c r="AR19" i="71" s="1"/>
  <c r="AX32" i="71"/>
  <c r="CQ32" i="71"/>
  <c r="CR32" i="71" s="1"/>
  <c r="AP69" i="71"/>
  <c r="S46" i="71"/>
  <c r="AR46" i="71" s="1"/>
  <c r="AX52" i="71"/>
  <c r="CQ52" i="71"/>
  <c r="CR52" i="71" s="1"/>
  <c r="BT42" i="71"/>
  <c r="AH56" i="71"/>
  <c r="CE56" i="71"/>
  <c r="CF56" i="71" s="1"/>
  <c r="CG56" i="71"/>
  <c r="CH56" i="71" s="1"/>
  <c r="BX94" i="71"/>
  <c r="BT39" i="71"/>
  <c r="CO52" i="71"/>
  <c r="CP52" i="71" s="1"/>
  <c r="AN52" i="71"/>
  <c r="BJ68" i="71"/>
  <c r="Z22" i="71"/>
  <c r="BI86" i="71"/>
  <c r="BJ86" i="71" s="1"/>
  <c r="BJ12" i="71"/>
  <c r="AL26" i="71"/>
  <c r="CS26" i="71"/>
  <c r="CT26" i="71" s="1"/>
  <c r="BT69" i="71"/>
  <c r="AX33" i="71"/>
  <c r="CQ33" i="71"/>
  <c r="CR33" i="71" s="1"/>
  <c r="CK43" i="71"/>
  <c r="CL43" i="71" s="1"/>
  <c r="AJ43" i="71"/>
  <c r="CM43" i="71"/>
  <c r="CN43" i="71" s="1"/>
  <c r="W28" i="71"/>
  <c r="AR17" i="71"/>
  <c r="Q94" i="71"/>
  <c r="S64" i="71"/>
  <c r="AR64" i="71" s="1"/>
  <c r="BB29" i="71"/>
  <c r="BB38" i="71"/>
  <c r="BZ34" i="71"/>
  <c r="V78" i="71"/>
  <c r="V88" i="71"/>
  <c r="AZ41" i="71"/>
  <c r="H78" i="71"/>
  <c r="BH58" i="71"/>
  <c r="BM58" i="71"/>
  <c r="AL65" i="71"/>
  <c r="CS65" i="71"/>
  <c r="CT65" i="71" s="1"/>
  <c r="BZ31" i="71"/>
  <c r="S74" i="71"/>
  <c r="AR74" i="71" s="1"/>
  <c r="AP75" i="71"/>
  <c r="AT47" i="71"/>
  <c r="CC47" i="71"/>
  <c r="CD47" i="71" s="1"/>
  <c r="AZ28" i="71"/>
  <c r="BT66" i="71"/>
  <c r="R85" i="71"/>
  <c r="BT26" i="71"/>
  <c r="S13" i="71"/>
  <c r="AR13" i="71" s="1"/>
  <c r="N91" i="71"/>
  <c r="Z44" i="71"/>
  <c r="AH73" i="71"/>
  <c r="CE73" i="71"/>
  <c r="CF73" i="71" s="1"/>
  <c r="CG73" i="71"/>
  <c r="CH73" i="71" s="1"/>
  <c r="BJ52" i="71"/>
  <c r="O88" i="71"/>
  <c r="O78" i="71"/>
  <c r="BJ45" i="71"/>
  <c r="AV23" i="71"/>
  <c r="CI23" i="71"/>
  <c r="CJ23" i="71" s="1"/>
  <c r="W47" i="71"/>
  <c r="W22" i="71"/>
  <c r="W68" i="71"/>
  <c r="I57" i="71"/>
  <c r="M57" i="71" s="1"/>
  <c r="BZ69" i="71"/>
  <c r="S65" i="71"/>
  <c r="AR65" i="71" s="1"/>
  <c r="AP35" i="71"/>
  <c r="BJ61" i="71"/>
  <c r="O92" i="71"/>
  <c r="I28" i="71"/>
  <c r="M28" i="71" s="1"/>
  <c r="CC54" i="71"/>
  <c r="CD54" i="71" s="1"/>
  <c r="AT54" i="71"/>
  <c r="Z47" i="71"/>
  <c r="BJ49" i="71"/>
  <c r="AJ30" i="71"/>
  <c r="CK30" i="71"/>
  <c r="CL30" i="71" s="1"/>
  <c r="CM30" i="71"/>
  <c r="CN30" i="71" s="1"/>
  <c r="S75" i="71"/>
  <c r="AR75" i="71" s="1"/>
  <c r="CK17" i="71"/>
  <c r="CL17" i="71" s="1"/>
  <c r="AJ17" i="71"/>
  <c r="CM17" i="71"/>
  <c r="CN17" i="71" s="1"/>
  <c r="BJ39" i="71"/>
  <c r="BX93" i="71"/>
  <c r="W27" i="71"/>
  <c r="AV62" i="71"/>
  <c r="CI62" i="71"/>
  <c r="CJ62" i="71" s="1"/>
  <c r="BH50" i="71"/>
  <c r="BM50" i="71"/>
  <c r="CC21" i="71"/>
  <c r="CD21" i="71" s="1"/>
  <c r="AT21" i="71"/>
  <c r="AP33" i="71"/>
  <c r="BJ37" i="71"/>
  <c r="AT33" i="71"/>
  <c r="CC33" i="71"/>
  <c r="CD33" i="71" s="1"/>
  <c r="BH37" i="71"/>
  <c r="BM37" i="71"/>
  <c r="AL58" i="71"/>
  <c r="CS58" i="71"/>
  <c r="CT58" i="71" s="1"/>
  <c r="BA92" i="71"/>
  <c r="BB77" i="71"/>
  <c r="BT22" i="71"/>
  <c r="BB36" i="71"/>
  <c r="AP22" i="71"/>
  <c r="AZ39" i="71"/>
  <c r="CQ75" i="71"/>
  <c r="CR75" i="71" s="1"/>
  <c r="AX75" i="71"/>
  <c r="S28" i="71"/>
  <c r="AR28" i="71" s="1"/>
  <c r="BJ66" i="71"/>
  <c r="R87" i="71"/>
  <c r="CQ57" i="71"/>
  <c r="CR57" i="71" s="1"/>
  <c r="AX57" i="71"/>
  <c r="CG24" i="71"/>
  <c r="CH24" i="71" s="1"/>
  <c r="AH24" i="71"/>
  <c r="CE24" i="71"/>
  <c r="CF24" i="71" s="1"/>
  <c r="CE32" i="71"/>
  <c r="CF32" i="71" s="1"/>
  <c r="AH32" i="71"/>
  <c r="CG32" i="71"/>
  <c r="CH32" i="71" s="1"/>
  <c r="BH61" i="71"/>
  <c r="BM61" i="71"/>
  <c r="CO70" i="71"/>
  <c r="CP70" i="71" s="1"/>
  <c r="AN70" i="71"/>
  <c r="AL30" i="71"/>
  <c r="CS30" i="71"/>
  <c r="CT30" i="71" s="1"/>
  <c r="CK26" i="71"/>
  <c r="CL26" i="71" s="1"/>
  <c r="AJ26" i="71"/>
  <c r="CM26" i="71"/>
  <c r="CN26" i="71" s="1"/>
  <c r="BJ25" i="71"/>
  <c r="BT15" i="71"/>
  <c r="I35" i="71"/>
  <c r="CB35" i="71" s="1"/>
  <c r="CC25" i="71"/>
  <c r="CD25" i="71" s="1"/>
  <c r="AT25" i="71"/>
  <c r="BW87" i="71"/>
  <c r="AJ61" i="71"/>
  <c r="CK61" i="71"/>
  <c r="CL61" i="71" s="1"/>
  <c r="CM61" i="71"/>
  <c r="CN61" i="71" s="1"/>
  <c r="BJ16" i="71"/>
  <c r="AX64" i="71"/>
  <c r="CQ64" i="71"/>
  <c r="CR64" i="71" s="1"/>
  <c r="BJ57" i="71"/>
  <c r="BH29" i="71"/>
  <c r="BM29" i="71"/>
  <c r="BX85" i="71"/>
  <c r="BB52" i="71"/>
  <c r="AN64" i="71"/>
  <c r="CO64" i="71"/>
  <c r="CP64" i="71" s="1"/>
  <c r="S77" i="71"/>
  <c r="AR77" i="71" s="1"/>
  <c r="BL51" i="71"/>
  <c r="CI71" i="71"/>
  <c r="CJ71" i="71" s="1"/>
  <c r="AV71" i="71"/>
  <c r="BU88" i="71"/>
  <c r="BT27" i="71"/>
  <c r="CE15" i="71"/>
  <c r="CG15" i="71"/>
  <c r="AH15" i="71"/>
  <c r="AG92" i="71"/>
  <c r="O86" i="71"/>
  <c r="AP56" i="71"/>
  <c r="CI22" i="71"/>
  <c r="CJ22" i="71" s="1"/>
  <c r="AV22" i="71"/>
  <c r="AA88" i="71"/>
  <c r="BM35" i="71"/>
  <c r="BH35" i="71"/>
  <c r="AV20" i="71"/>
  <c r="CI20" i="71"/>
  <c r="CJ20" i="71" s="1"/>
  <c r="BW94" i="71"/>
  <c r="BY94" i="71" s="1"/>
  <c r="S62" i="71"/>
  <c r="AR62" i="71" s="1"/>
  <c r="AP77" i="71"/>
  <c r="AO92" i="71"/>
  <c r="CG58" i="71"/>
  <c r="CH58" i="71" s="1"/>
  <c r="CE58" i="71"/>
  <c r="CF58" i="71" s="1"/>
  <c r="AH58" i="71"/>
  <c r="Z76" i="71"/>
  <c r="AP28" i="71"/>
  <c r="Z56" i="71"/>
  <c r="AA85" i="71"/>
  <c r="AL12" i="71"/>
  <c r="AK86" i="71"/>
  <c r="CS12" i="71"/>
  <c r="BK94" i="71"/>
  <c r="BL13" i="71"/>
  <c r="CM50" i="71"/>
  <c r="CN50" i="71" s="1"/>
  <c r="CK50" i="71"/>
  <c r="CL50" i="71" s="1"/>
  <c r="AJ50" i="71"/>
  <c r="AP76" i="71"/>
  <c r="BT16" i="71"/>
  <c r="BS93" i="71"/>
  <c r="BT93" i="71" s="1"/>
  <c r="CA92" i="71"/>
  <c r="CB15" i="71"/>
  <c r="BU86" i="71"/>
  <c r="AH50" i="71"/>
  <c r="CG50" i="71"/>
  <c r="CH50" i="71" s="1"/>
  <c r="CE50" i="71"/>
  <c r="CF50" i="71" s="1"/>
  <c r="BZ45" i="71"/>
  <c r="BB27" i="71"/>
  <c r="AI88" i="71"/>
  <c r="AJ88" i="71" s="1"/>
  <c r="CK11" i="71"/>
  <c r="AI78" i="71"/>
  <c r="AJ11" i="71"/>
  <c r="CM11" i="71"/>
  <c r="CB56" i="71"/>
  <c r="AM86" i="71"/>
  <c r="CO12" i="71"/>
  <c r="AN12" i="71"/>
  <c r="AH19" i="71"/>
  <c r="CE19" i="71"/>
  <c r="CF19" i="71" s="1"/>
  <c r="CG19" i="71"/>
  <c r="CH19" i="71" s="1"/>
  <c r="AJ66" i="71"/>
  <c r="CK66" i="71"/>
  <c r="CL66" i="71" s="1"/>
  <c r="CM66" i="71"/>
  <c r="CN66" i="71" s="1"/>
  <c r="CO53" i="71"/>
  <c r="CP53" i="71" s="1"/>
  <c r="AN53" i="71"/>
  <c r="V84" i="71"/>
  <c r="O84" i="71"/>
  <c r="CE67" i="71"/>
  <c r="CF67" i="71" s="1"/>
  <c r="AH67" i="71"/>
  <c r="CG67" i="71"/>
  <c r="CH67" i="71" s="1"/>
  <c r="AJ24" i="71"/>
  <c r="CK24" i="71"/>
  <c r="CL24" i="71" s="1"/>
  <c r="CM24" i="71"/>
  <c r="CN24" i="71" s="1"/>
  <c r="BJ17" i="71"/>
  <c r="CI56" i="71"/>
  <c r="CJ56" i="71" s="1"/>
  <c r="AV56" i="71"/>
  <c r="CB28" i="71"/>
  <c r="AP43" i="71"/>
  <c r="AZ54" i="71"/>
  <c r="AJ47" i="71"/>
  <c r="CK47" i="71"/>
  <c r="CL47" i="71" s="1"/>
  <c r="CM47" i="71"/>
  <c r="CN47" i="71" s="1"/>
  <c r="AT48" i="71"/>
  <c r="CC48" i="71"/>
  <c r="CD48" i="71" s="1"/>
  <c r="CK46" i="71"/>
  <c r="CL46" i="71" s="1"/>
  <c r="AJ46" i="71"/>
  <c r="CM46" i="71"/>
  <c r="CN46" i="71" s="1"/>
  <c r="BZ22" i="71"/>
  <c r="CO77" i="71"/>
  <c r="AM92" i="71"/>
  <c r="AN77" i="71"/>
  <c r="BT38" i="71"/>
  <c r="BL52" i="71"/>
  <c r="BB42" i="71"/>
  <c r="Z20" i="71"/>
  <c r="S27" i="71"/>
  <c r="AR27" i="71" s="1"/>
  <c r="AT29" i="71"/>
  <c r="CC29" i="71"/>
  <c r="CD29" i="71" s="1"/>
  <c r="BM62" i="71"/>
  <c r="BH62" i="71"/>
  <c r="CE49" i="71"/>
  <c r="CF49" i="71" s="1"/>
  <c r="AH49" i="71"/>
  <c r="CG49" i="71"/>
  <c r="CH49" i="71" s="1"/>
  <c r="CQ18" i="71"/>
  <c r="CR18" i="71" s="1"/>
  <c r="AX18" i="71"/>
  <c r="BI89" i="71"/>
  <c r="BJ89" i="71" s="1"/>
  <c r="BJ38" i="71"/>
  <c r="BM48" i="71"/>
  <c r="BH48" i="71"/>
  <c r="BI84" i="71"/>
  <c r="BJ40" i="71"/>
  <c r="I67" i="71"/>
  <c r="M67" i="71" s="1"/>
  <c r="P93" i="71"/>
  <c r="BB21" i="71"/>
  <c r="X94" i="71"/>
  <c r="Z13" i="71"/>
  <c r="BT56" i="71"/>
  <c r="AZ29" i="71"/>
  <c r="Z16" i="71"/>
  <c r="X93" i="71"/>
  <c r="Z45" i="71"/>
  <c r="BV91" i="71"/>
  <c r="BH66" i="71"/>
  <c r="BM66" i="71"/>
  <c r="CS18" i="71"/>
  <c r="CT18" i="71" s="1"/>
  <c r="AL18" i="71"/>
  <c r="BL76" i="71"/>
  <c r="AH38" i="71"/>
  <c r="CG38" i="71"/>
  <c r="CH38" i="71" s="1"/>
  <c r="CE38" i="71"/>
  <c r="CF38" i="71" s="1"/>
  <c r="S59" i="71"/>
  <c r="AR59" i="71" s="1"/>
  <c r="BB18" i="71"/>
  <c r="BT70" i="71"/>
  <c r="AN21" i="71"/>
  <c r="CO21" i="71"/>
  <c r="CP21" i="71" s="1"/>
  <c r="BL22" i="71"/>
  <c r="CK39" i="71"/>
  <c r="CL39" i="71" s="1"/>
  <c r="CM39" i="71"/>
  <c r="CN39" i="71" s="1"/>
  <c r="AJ39" i="71"/>
  <c r="BJ27" i="71"/>
  <c r="AN27" i="71"/>
  <c r="CO27" i="71"/>
  <c r="CP27" i="71" s="1"/>
  <c r="BL39" i="71"/>
  <c r="S49" i="71"/>
  <c r="AR49" i="71" s="1"/>
  <c r="BB65" i="71"/>
  <c r="CC19" i="71"/>
  <c r="CD19" i="71" s="1"/>
  <c r="AT19" i="71"/>
  <c r="X87" i="71"/>
  <c r="Z46" i="71"/>
  <c r="BT35" i="71"/>
  <c r="AV47" i="71"/>
  <c r="CI47" i="71"/>
  <c r="CJ47" i="71" s="1"/>
  <c r="BZ25" i="71"/>
  <c r="CG45" i="71"/>
  <c r="CH45" i="71" s="1"/>
  <c r="AH45" i="71"/>
  <c r="CE45" i="71"/>
  <c r="CF45" i="71" s="1"/>
  <c r="CO55" i="71"/>
  <c r="CP55" i="71" s="1"/>
  <c r="AN55" i="71"/>
  <c r="S34" i="71"/>
  <c r="AR34" i="71" s="1"/>
  <c r="BM30" i="71"/>
  <c r="BH30" i="71"/>
  <c r="AL44" i="71"/>
  <c r="CS44" i="71"/>
  <c r="CT44" i="71" s="1"/>
  <c r="BL61" i="71"/>
  <c r="CC72" i="71"/>
  <c r="CD72" i="71" s="1"/>
  <c r="AT72" i="71"/>
  <c r="BH44" i="71"/>
  <c r="BM44" i="71"/>
  <c r="N92" i="71"/>
  <c r="S15" i="71"/>
  <c r="AR15" i="71" s="1"/>
  <c r="BT55" i="71"/>
  <c r="AX28" i="71"/>
  <c r="CQ28" i="71"/>
  <c r="CR28" i="71" s="1"/>
  <c r="AX20" i="71"/>
  <c r="CQ20" i="71"/>
  <c r="CR20" i="71" s="1"/>
  <c r="CG61" i="71"/>
  <c r="CH61" i="71" s="1"/>
  <c r="CE61" i="71"/>
  <c r="CF61" i="71" s="1"/>
  <c r="AH61" i="71"/>
  <c r="I38" i="71"/>
  <c r="M38" i="71" s="1"/>
  <c r="AT44" i="71"/>
  <c r="CC44" i="71"/>
  <c r="CD44" i="71" s="1"/>
  <c r="W69" i="71"/>
  <c r="BV89" i="71"/>
  <c r="AP63" i="71"/>
  <c r="CO31" i="71"/>
  <c r="CP31" i="71" s="1"/>
  <c r="AN31" i="71"/>
  <c r="R86" i="71"/>
  <c r="BT32" i="71"/>
  <c r="AN63" i="71"/>
  <c r="CO63" i="71"/>
  <c r="CP63" i="71" s="1"/>
  <c r="CQ66" i="71"/>
  <c r="CR66" i="71" s="1"/>
  <c r="AX66" i="71"/>
  <c r="S25" i="71"/>
  <c r="CE64" i="71"/>
  <c r="CF64" i="71" s="1"/>
  <c r="CG64" i="71"/>
  <c r="CH64" i="71" s="1"/>
  <c r="AH64" i="71"/>
  <c r="I70" i="71"/>
  <c r="M70" i="71" s="1"/>
  <c r="BJ26" i="71"/>
  <c r="BM75" i="71"/>
  <c r="BH75" i="71"/>
  <c r="BZ66" i="71"/>
  <c r="CC41" i="71"/>
  <c r="CD41" i="71" s="1"/>
  <c r="AT41" i="71"/>
  <c r="CK25" i="71"/>
  <c r="CL25" i="71" s="1"/>
  <c r="CM25" i="71"/>
  <c r="CN25" i="71" s="1"/>
  <c r="AJ25" i="71"/>
  <c r="CC52" i="71"/>
  <c r="CD52" i="71" s="1"/>
  <c r="AT52" i="71"/>
  <c r="AP67" i="71"/>
  <c r="W14" i="71"/>
  <c r="BB76" i="71"/>
  <c r="CO32" i="71"/>
  <c r="CP32" i="71" s="1"/>
  <c r="AN32" i="71"/>
  <c r="AP61" i="71"/>
  <c r="BB56" i="71"/>
  <c r="BI92" i="71"/>
  <c r="BJ15" i="71"/>
  <c r="BT19" i="71"/>
  <c r="AP68" i="71"/>
  <c r="S76" i="71"/>
  <c r="AR76" i="71" s="1"/>
  <c r="BB22" i="71"/>
  <c r="CB68" i="71"/>
  <c r="CB66" i="71"/>
  <c r="AP57" i="71"/>
  <c r="S36" i="71"/>
  <c r="AR36" i="71" s="1"/>
  <c r="U92" i="71"/>
  <c r="BB32" i="71"/>
  <c r="BM46" i="71"/>
  <c r="BH46" i="71"/>
  <c r="AT64" i="71"/>
  <c r="CC64" i="71"/>
  <c r="CD64" i="71" s="1"/>
  <c r="AZ68" i="71"/>
  <c r="AX31" i="71"/>
  <c r="CQ31" i="71"/>
  <c r="CR31" i="71" s="1"/>
  <c r="W74" i="71"/>
  <c r="BT50" i="71"/>
  <c r="AR48" i="71"/>
  <c r="BT65" i="71"/>
  <c r="BM15" i="71"/>
  <c r="BH15" i="71"/>
  <c r="BG92" i="71"/>
  <c r="CM23" i="71"/>
  <c r="CN23" i="71" s="1"/>
  <c r="AJ23" i="71"/>
  <c r="CK23" i="71"/>
  <c r="CL23" i="71" s="1"/>
  <c r="BT72" i="71"/>
  <c r="AL47" i="71"/>
  <c r="CS47" i="71"/>
  <c r="CT47" i="71" s="1"/>
  <c r="BH38" i="71"/>
  <c r="BM38" i="71"/>
  <c r="CE43" i="71"/>
  <c r="CF43" i="71" s="1"/>
  <c r="CG43" i="71"/>
  <c r="CH43" i="71" s="1"/>
  <c r="AH43" i="71"/>
  <c r="W35" i="71"/>
  <c r="S57" i="71"/>
  <c r="AR57" i="71" s="1"/>
  <c r="CB24" i="71"/>
  <c r="CQ69" i="71"/>
  <c r="CR69" i="71" s="1"/>
  <c r="AX69" i="71"/>
  <c r="S18" i="71"/>
  <c r="AR18" i="71" s="1"/>
  <c r="AV33" i="71"/>
  <c r="CI33" i="71"/>
  <c r="CJ33" i="71" s="1"/>
  <c r="AH41" i="71"/>
  <c r="CE41" i="71"/>
  <c r="CF41" i="71" s="1"/>
  <c r="CG41" i="71"/>
  <c r="CH41" i="71" s="1"/>
  <c r="CM55" i="71"/>
  <c r="CN55" i="71" s="1"/>
  <c r="AJ55" i="71"/>
  <c r="CK55" i="71"/>
  <c r="CL55" i="71" s="1"/>
  <c r="CQ48" i="71"/>
  <c r="CR48" i="71" s="1"/>
  <c r="AX48" i="71"/>
  <c r="AT71" i="71"/>
  <c r="CC71" i="71"/>
  <c r="CD71" i="71" s="1"/>
  <c r="AR31" i="71"/>
  <c r="BH51" i="71"/>
  <c r="BM51" i="71"/>
  <c r="AZ49" i="71"/>
  <c r="BJ42" i="71"/>
  <c r="W16" i="71"/>
  <c r="S42" i="71"/>
  <c r="BL41" i="71"/>
  <c r="AZ61" i="71"/>
  <c r="CB58" i="71"/>
  <c r="BJ20" i="71"/>
  <c r="BB58" i="71"/>
  <c r="V92" i="71"/>
  <c r="AX16" i="71"/>
  <c r="AW93" i="71"/>
  <c r="CQ16" i="71"/>
  <c r="BM16" i="71"/>
  <c r="BH16" i="71"/>
  <c r="BL47" i="71"/>
  <c r="CC40" i="71"/>
  <c r="AS84" i="71"/>
  <c r="AT40" i="71"/>
  <c r="BL25" i="71"/>
  <c r="AZ17" i="71"/>
  <c r="AY88" i="71"/>
  <c r="AZ88" i="71" s="1"/>
  <c r="CC26" i="71"/>
  <c r="CD26" i="71" s="1"/>
  <c r="AT26" i="71"/>
  <c r="S22" i="71"/>
  <c r="AR22" i="71" s="1"/>
  <c r="CS20" i="71"/>
  <c r="CT20" i="71" s="1"/>
  <c r="AL20" i="71"/>
  <c r="BL15" i="71"/>
  <c r="AT56" i="71"/>
  <c r="CC56" i="71"/>
  <c r="CD56" i="71" s="1"/>
  <c r="I27" i="71"/>
  <c r="M27" i="71" s="1"/>
  <c r="CE47" i="71"/>
  <c r="CF47" i="71" s="1"/>
  <c r="CG47" i="71"/>
  <c r="CH47" i="71" s="1"/>
  <c r="AH47" i="71"/>
  <c r="CS29" i="71"/>
  <c r="CT29" i="71" s="1"/>
  <c r="AL29" i="71"/>
  <c r="BL30" i="71"/>
  <c r="BB43" i="71"/>
  <c r="AX51" i="71"/>
  <c r="CQ51" i="71"/>
  <c r="CR51" i="71" s="1"/>
  <c r="M19" i="71"/>
  <c r="CE46" i="71"/>
  <c r="CF46" i="71" s="1"/>
  <c r="CG46" i="71"/>
  <c r="CH46" i="71" s="1"/>
  <c r="AH46" i="71"/>
  <c r="AZ35" i="71"/>
  <c r="AX59" i="71"/>
  <c r="CQ59" i="71"/>
  <c r="CR59" i="71" s="1"/>
  <c r="AZ21" i="71"/>
  <c r="I30" i="71"/>
  <c r="M30" i="71" s="1"/>
  <c r="BK87" i="71"/>
  <c r="BL46" i="71"/>
  <c r="Z50" i="71"/>
  <c r="I59" i="71"/>
  <c r="BZ59" i="71" s="1"/>
  <c r="CI64" i="71"/>
  <c r="CJ64" i="71" s="1"/>
  <c r="AV64" i="71"/>
  <c r="BL16" i="71"/>
  <c r="BK93" i="71"/>
  <c r="AP29" i="71"/>
  <c r="BM23" i="71"/>
  <c r="BH23" i="71"/>
  <c r="BT41" i="71"/>
  <c r="BH77" i="71"/>
  <c r="BM77" i="71"/>
  <c r="BX90" i="71"/>
  <c r="I20" i="71"/>
  <c r="BZ20" i="71" s="1"/>
  <c r="BZ75" i="71"/>
  <c r="BT20" i="71"/>
  <c r="I50" i="71"/>
  <c r="BZ50" i="71" s="1"/>
  <c r="AG86" i="71"/>
  <c r="CG12" i="71"/>
  <c r="AH12" i="71"/>
  <c r="CE12" i="71"/>
  <c r="AU89" i="71"/>
  <c r="AV38" i="71"/>
  <c r="CI38" i="71"/>
  <c r="AS91" i="71"/>
  <c r="AT13" i="71"/>
  <c r="CC13" i="71"/>
  <c r="BB35" i="71"/>
  <c r="AJ67" i="71"/>
  <c r="CM67" i="71"/>
  <c r="CN67" i="71" s="1"/>
  <c r="CK67" i="71"/>
  <c r="CL67" i="71" s="1"/>
  <c r="BJ48" i="71"/>
  <c r="BJ30" i="71"/>
  <c r="BB53" i="71"/>
  <c r="I53" i="71"/>
  <c r="M53" i="71" s="1"/>
  <c r="BH49" i="71"/>
  <c r="BM49" i="71"/>
  <c r="AZ12" i="71"/>
  <c r="AY86" i="71"/>
  <c r="S20" i="71"/>
  <c r="AR20" i="71" s="1"/>
  <c r="CK54" i="71"/>
  <c r="CL54" i="71" s="1"/>
  <c r="CM54" i="71"/>
  <c r="CN54" i="71" s="1"/>
  <c r="AJ54" i="71"/>
  <c r="AZ59" i="71"/>
  <c r="CM44" i="71"/>
  <c r="CN44" i="71" s="1"/>
  <c r="AJ44" i="71"/>
  <c r="CK44" i="71"/>
  <c r="CL44" i="71" s="1"/>
  <c r="P91" i="71"/>
  <c r="CS57" i="71"/>
  <c r="CT57" i="71" s="1"/>
  <c r="AL57" i="71"/>
  <c r="I37" i="71"/>
  <c r="M37" i="71" s="1"/>
  <c r="W49" i="71"/>
  <c r="U84" i="71"/>
  <c r="CM51" i="71"/>
  <c r="CN51" i="71" s="1"/>
  <c r="CK51" i="71"/>
  <c r="CL51" i="71" s="1"/>
  <c r="AJ51" i="71"/>
  <c r="M50" i="71"/>
  <c r="S16" i="71"/>
  <c r="AR16" i="71" s="1"/>
  <c r="S70" i="71"/>
  <c r="AR70" i="71" s="1"/>
  <c r="CO36" i="71"/>
  <c r="CP36" i="71" s="1"/>
  <c r="AN36" i="71"/>
  <c r="BB66" i="71"/>
  <c r="AZ27" i="71"/>
  <c r="CG54" i="71"/>
  <c r="CH54" i="71" s="1"/>
  <c r="AH54" i="71"/>
  <c r="CE54" i="71"/>
  <c r="CF54" i="71" s="1"/>
  <c r="CS67" i="71"/>
  <c r="CT67" i="71" s="1"/>
  <c r="AL67" i="71"/>
  <c r="W71" i="71"/>
  <c r="L87" i="71"/>
  <c r="I87" i="71" s="1"/>
  <c r="CB87" i="71" s="1"/>
  <c r="AT35" i="71"/>
  <c r="CC35" i="71"/>
  <c r="CD35" i="71" s="1"/>
  <c r="Z48" i="71"/>
  <c r="W15" i="71"/>
  <c r="T92" i="71"/>
  <c r="W92" i="71" s="1"/>
  <c r="BL14" i="71"/>
  <c r="BK91" i="71"/>
  <c r="BL27" i="71"/>
  <c r="AN38" i="71"/>
  <c r="CO38" i="71"/>
  <c r="CP38" i="71" s="1"/>
  <c r="CC74" i="71"/>
  <c r="CD74" i="71" s="1"/>
  <c r="AT74" i="71"/>
  <c r="BT45" i="71"/>
  <c r="AA87" i="71"/>
  <c r="CM16" i="71"/>
  <c r="CN16" i="71" s="1"/>
  <c r="CK16" i="71"/>
  <c r="CL16" i="71" s="1"/>
  <c r="AJ16" i="71"/>
  <c r="S53" i="71"/>
  <c r="AR53" i="71" s="1"/>
  <c r="BJ54" i="71"/>
  <c r="AT59" i="71"/>
  <c r="CC59" i="71"/>
  <c r="CD59" i="71" s="1"/>
  <c r="S12" i="71"/>
  <c r="AR12" i="71" s="1"/>
  <c r="N86" i="71"/>
  <c r="AP32" i="71"/>
  <c r="U91" i="71"/>
  <c r="AZ42" i="71"/>
  <c r="CS69" i="71"/>
  <c r="CT69" i="71" s="1"/>
  <c r="AL69" i="71"/>
  <c r="BJ33" i="71"/>
  <c r="BT23" i="71"/>
  <c r="BS90" i="71"/>
  <c r="BT11" i="71"/>
  <c r="BS78" i="71"/>
  <c r="AL15" i="71"/>
  <c r="CS15" i="71"/>
  <c r="CT15" i="71" s="1"/>
  <c r="CA89" i="71"/>
  <c r="CB38" i="71"/>
  <c r="AT42" i="71"/>
  <c r="CC42" i="71"/>
  <c r="CD42" i="71" s="1"/>
  <c r="AT50" i="71"/>
  <c r="CC50" i="71"/>
  <c r="CD50" i="71" s="1"/>
  <c r="AH59" i="71"/>
  <c r="CG59" i="71"/>
  <c r="CH59" i="71" s="1"/>
  <c r="CE59" i="71"/>
  <c r="CF59" i="71" s="1"/>
  <c r="CI35" i="71"/>
  <c r="CJ35" i="71" s="1"/>
  <c r="AV35" i="71"/>
  <c r="BZ44" i="71"/>
  <c r="CU44" i="71"/>
  <c r="CV44" i="71" s="1"/>
  <c r="BH76" i="71"/>
  <c r="BM76" i="71"/>
  <c r="Q93" i="71"/>
  <c r="AH42" i="71"/>
  <c r="CE42" i="71"/>
  <c r="CF42" i="71" s="1"/>
  <c r="CG42" i="71"/>
  <c r="CH42" i="71" s="1"/>
  <c r="BL37" i="71"/>
  <c r="BB24" i="71"/>
  <c r="W19" i="71"/>
  <c r="AT73" i="71"/>
  <c r="CC73" i="71"/>
  <c r="CD73" i="71" s="1"/>
  <c r="AZ60" i="71"/>
  <c r="CS39" i="71"/>
  <c r="CT39" i="71" s="1"/>
  <c r="AL39" i="71"/>
  <c r="CE48" i="71"/>
  <c r="CF48" i="71" s="1"/>
  <c r="CG48" i="71"/>
  <c r="CH48" i="71" s="1"/>
  <c r="AH48" i="71"/>
  <c r="I51" i="71"/>
  <c r="M51" i="71" s="1"/>
  <c r="CK29" i="71"/>
  <c r="CL29" i="71" s="1"/>
  <c r="AJ29" i="71"/>
  <c r="CM29" i="71"/>
  <c r="CN29" i="71" s="1"/>
  <c r="CB12" i="71"/>
  <c r="CA86" i="71"/>
  <c r="BL60" i="71"/>
  <c r="CB34" i="71"/>
  <c r="BH63" i="71"/>
  <c r="BM63" i="71"/>
  <c r="S48" i="71"/>
  <c r="W65" i="71"/>
  <c r="S61" i="71"/>
  <c r="AR61" i="71" s="1"/>
  <c r="AZ63" i="71"/>
  <c r="S55" i="71"/>
  <c r="AR55" i="71" s="1"/>
  <c r="Q87" i="71"/>
  <c r="BL33" i="71"/>
  <c r="AZ33" i="71"/>
  <c r="BT57" i="71"/>
  <c r="AA92" i="71"/>
  <c r="BM55" i="71"/>
  <c r="BH55" i="71"/>
  <c r="BL53" i="71"/>
  <c r="CB59" i="71"/>
  <c r="W57" i="71"/>
  <c r="BL66" i="71"/>
  <c r="BH26" i="71"/>
  <c r="BM26" i="71"/>
  <c r="AZ64" i="71"/>
  <c r="AP73" i="71"/>
  <c r="CB73" i="71"/>
  <c r="AN48" i="71"/>
  <c r="CO48" i="71"/>
  <c r="CP48" i="71" s="1"/>
  <c r="M20" i="71"/>
  <c r="BM34" i="71"/>
  <c r="BH34" i="71"/>
  <c r="BS86" i="71"/>
  <c r="BT12" i="71"/>
  <c r="BA86" i="71"/>
  <c r="BB86" i="71" s="1"/>
  <c r="BB12" i="71"/>
  <c r="BL38" i="71"/>
  <c r="Q91" i="71"/>
  <c r="S14" i="71"/>
  <c r="AR14" i="71" s="1"/>
  <c r="AP52" i="71"/>
  <c r="AZ34" i="71"/>
  <c r="Z61" i="71"/>
  <c r="Z54" i="71"/>
  <c r="BH60" i="71"/>
  <c r="BM60" i="71"/>
  <c r="AZ44" i="71"/>
  <c r="CK41" i="71"/>
  <c r="CL41" i="71" s="1"/>
  <c r="AJ41" i="71"/>
  <c r="CM41" i="71"/>
  <c r="CN41" i="71" s="1"/>
  <c r="I21" i="71"/>
  <c r="M21" i="71" s="1"/>
  <c r="CS75" i="71"/>
  <c r="CT75" i="71" s="1"/>
  <c r="AL75" i="71"/>
  <c r="CO37" i="71"/>
  <c r="CP37" i="71" s="1"/>
  <c r="AN37" i="71"/>
  <c r="AV36" i="71"/>
  <c r="CI36" i="71"/>
  <c r="CJ36" i="71" s="1"/>
  <c r="AL23" i="71"/>
  <c r="CS23" i="71"/>
  <c r="CT23" i="71" s="1"/>
  <c r="BM20" i="71"/>
  <c r="BH20" i="71"/>
  <c r="CI66" i="71"/>
  <c r="CJ66" i="71" s="1"/>
  <c r="AV66" i="71"/>
  <c r="CO18" i="71"/>
  <c r="CP18" i="71" s="1"/>
  <c r="AN18" i="71"/>
  <c r="CI72" i="71"/>
  <c r="CJ72" i="71" s="1"/>
  <c r="AV72" i="71"/>
  <c r="AL19" i="71"/>
  <c r="CS19" i="71"/>
  <c r="CT19" i="71" s="1"/>
  <c r="Z43" i="71"/>
  <c r="CO23" i="71"/>
  <c r="CP23" i="71" s="1"/>
  <c r="AN23" i="71"/>
  <c r="CQ37" i="71"/>
  <c r="CR37" i="71" s="1"/>
  <c r="AX37" i="71"/>
  <c r="I55" i="71"/>
  <c r="CB55" i="71" s="1"/>
  <c r="AZ74" i="71"/>
  <c r="CM20" i="71"/>
  <c r="CN20" i="71" s="1"/>
  <c r="CK20" i="71"/>
  <c r="CL20" i="71" s="1"/>
  <c r="AJ20" i="71"/>
  <c r="CQ73" i="71"/>
  <c r="CR73" i="71" s="1"/>
  <c r="AX73" i="71"/>
  <c r="I41" i="71"/>
  <c r="M41" i="71" s="1"/>
  <c r="AN20" i="71"/>
  <c r="CO20" i="71"/>
  <c r="CP20" i="71" s="1"/>
  <c r="Z59" i="71"/>
  <c r="CO58" i="71"/>
  <c r="CP58" i="71" s="1"/>
  <c r="AN58" i="71"/>
  <c r="BZ56" i="71"/>
  <c r="AX76" i="71"/>
  <c r="CQ76" i="71"/>
  <c r="CR76" i="71" s="1"/>
  <c r="AP20" i="71"/>
  <c r="S47" i="71"/>
  <c r="AR47" i="71" s="1"/>
  <c r="W36" i="71"/>
  <c r="S44" i="71"/>
  <c r="AR44" i="71" s="1"/>
  <c r="AT67" i="71"/>
  <c r="CC67" i="71"/>
  <c r="CD67" i="71" s="1"/>
  <c r="S50" i="71"/>
  <c r="AR50" i="71" s="1"/>
  <c r="AX40" i="71"/>
  <c r="CQ40" i="71"/>
  <c r="AW85" i="71"/>
  <c r="AX21" i="71"/>
  <c r="CQ21" i="71"/>
  <c r="CR21" i="71" s="1"/>
  <c r="CI60" i="71"/>
  <c r="CJ60" i="71" s="1"/>
  <c r="AV60" i="71"/>
  <c r="BZ37" i="71"/>
  <c r="J88" i="71"/>
  <c r="I17" i="71"/>
  <c r="M17" i="71" s="1"/>
  <c r="Q90" i="71"/>
  <c r="Q78" i="71"/>
  <c r="CK22" i="71"/>
  <c r="CL22" i="71" s="1"/>
  <c r="CM22" i="71"/>
  <c r="CN22" i="71" s="1"/>
  <c r="AJ22" i="71"/>
  <c r="CC45" i="71"/>
  <c r="CD45" i="71" s="1"/>
  <c r="AT45" i="71"/>
  <c r="BX88" i="71"/>
  <c r="CI57" i="71"/>
  <c r="CJ57" i="71" s="1"/>
  <c r="AV57" i="71"/>
  <c r="J78" i="71"/>
  <c r="I11" i="71"/>
  <c r="J89" i="71"/>
  <c r="CI48" i="71"/>
  <c r="CJ48" i="71" s="1"/>
  <c r="AV48" i="71"/>
  <c r="BH28" i="71"/>
  <c r="BM28" i="71"/>
  <c r="K86" i="71"/>
  <c r="Z64" i="71"/>
  <c r="AN75" i="71"/>
  <c r="CO75" i="71"/>
  <c r="CP75" i="71" s="1"/>
  <c r="AZ20" i="71"/>
  <c r="CI59" i="71"/>
  <c r="CJ59" i="71" s="1"/>
  <c r="AV59" i="71"/>
  <c r="AP27" i="71"/>
  <c r="S56" i="71"/>
  <c r="AR56" i="71" s="1"/>
  <c r="AZ76" i="71"/>
  <c r="I58" i="71"/>
  <c r="M58" i="71" s="1"/>
  <c r="AL51" i="71"/>
  <c r="CS51" i="71"/>
  <c r="CT51" i="71" s="1"/>
  <c r="BJ69" i="71"/>
  <c r="CI37" i="71"/>
  <c r="CJ37" i="71" s="1"/>
  <c r="AV37" i="71"/>
  <c r="BJ50" i="71"/>
  <c r="I72" i="71"/>
  <c r="M72" i="71" s="1"/>
  <c r="BB50" i="71"/>
  <c r="BT71" i="71"/>
  <c r="AX24" i="71"/>
  <c r="CQ24" i="71"/>
  <c r="CR24" i="71" s="1"/>
  <c r="BL55" i="71"/>
  <c r="AH63" i="71"/>
  <c r="CE63" i="71"/>
  <c r="CF63" i="71" s="1"/>
  <c r="CG63" i="71"/>
  <c r="CH63" i="71" s="1"/>
  <c r="W59" i="71"/>
  <c r="AB78" i="71"/>
  <c r="W56" i="71"/>
  <c r="BW90" i="71"/>
  <c r="BY90" i="71" s="1"/>
  <c r="I73" i="71"/>
  <c r="BZ73" i="71" s="1"/>
  <c r="BB72" i="71"/>
  <c r="BJ58" i="71"/>
  <c r="Z68" i="71"/>
  <c r="Z41" i="71"/>
  <c r="I15" i="71"/>
  <c r="M15" i="71" s="1"/>
  <c r="J92" i="71"/>
  <c r="AV75" i="71"/>
  <c r="CI75" i="71"/>
  <c r="CJ75" i="71" s="1"/>
  <c r="AL49" i="71"/>
  <c r="CS49" i="71"/>
  <c r="CT49" i="71" s="1"/>
  <c r="S30" i="71"/>
  <c r="AR30" i="71" s="1"/>
  <c r="AX68" i="71"/>
  <c r="CQ68" i="71"/>
  <c r="CR68" i="71" s="1"/>
  <c r="BT18" i="71"/>
  <c r="P86" i="71"/>
  <c r="CS52" i="71"/>
  <c r="CT52" i="71" s="1"/>
  <c r="AL52" i="71"/>
  <c r="CI15" i="71"/>
  <c r="AU92" i="71"/>
  <c r="AV92" i="71" s="1"/>
  <c r="AV15" i="71"/>
  <c r="BL70" i="71"/>
  <c r="AZ31" i="71"/>
  <c r="AN42" i="71"/>
  <c r="CO42" i="71"/>
  <c r="CP42" i="71" s="1"/>
  <c r="AP70" i="71"/>
  <c r="BZ29" i="71"/>
  <c r="CC75" i="71"/>
  <c r="CD75" i="71" s="1"/>
  <c r="AT75" i="71"/>
  <c r="BT31" i="71"/>
  <c r="W61" i="71"/>
  <c r="CO45" i="71"/>
  <c r="CP45" i="71" s="1"/>
  <c r="AN45" i="71"/>
  <c r="BM72" i="71"/>
  <c r="BH72" i="71"/>
  <c r="BL68" i="71"/>
  <c r="AX56" i="71"/>
  <c r="CQ56" i="71"/>
  <c r="CR56" i="71" s="1"/>
  <c r="CS74" i="71"/>
  <c r="CT74" i="71" s="1"/>
  <c r="AL74" i="71"/>
  <c r="BB16" i="71"/>
  <c r="BA93" i="71"/>
  <c r="BB93" i="71" s="1"/>
  <c r="AY90" i="71"/>
  <c r="AZ11" i="71"/>
  <c r="AY78" i="71"/>
  <c r="AP34" i="71"/>
  <c r="W46" i="71"/>
  <c r="BZ41" i="71"/>
  <c r="CE57" i="71"/>
  <c r="CF57" i="71" s="1"/>
  <c r="CG57" i="71"/>
  <c r="CH57" i="71" s="1"/>
  <c r="AH57" i="71"/>
  <c r="BB44" i="71"/>
  <c r="BU91" i="71"/>
  <c r="BY91" i="71" s="1"/>
  <c r="AO88" i="71"/>
  <c r="AP17" i="71"/>
  <c r="W33" i="71"/>
  <c r="CB16" i="71"/>
  <c r="CS33" i="71"/>
  <c r="CT33" i="71" s="1"/>
  <c r="AL33" i="71"/>
  <c r="CQ29" i="71"/>
  <c r="CR29" i="71" s="1"/>
  <c r="AX29" i="71"/>
  <c r="AZ15" i="71"/>
  <c r="AN57" i="71"/>
  <c r="CO57" i="71"/>
  <c r="CP57" i="71" s="1"/>
  <c r="CG21" i="71"/>
  <c r="CH21" i="71" s="1"/>
  <c r="CE21" i="71"/>
  <c r="CF21" i="71" s="1"/>
  <c r="AH21" i="71"/>
  <c r="BL50" i="71"/>
  <c r="CU23" i="71"/>
  <c r="CB49" i="71"/>
  <c r="BB75" i="71"/>
  <c r="BJ28" i="71"/>
  <c r="AZ37" i="71"/>
  <c r="AJ45" i="71"/>
  <c r="CM45" i="71"/>
  <c r="CN45" i="71" s="1"/>
  <c r="CK45" i="71"/>
  <c r="CL45" i="71" s="1"/>
  <c r="CB64" i="71"/>
  <c r="BT58" i="71"/>
  <c r="S41" i="71"/>
  <c r="AR41" i="71" s="1"/>
  <c r="S54" i="71"/>
  <c r="AR54" i="71" s="1"/>
  <c r="R93" i="71"/>
  <c r="BK88" i="71"/>
  <c r="BL88" i="71" s="1"/>
  <c r="BL17" i="71"/>
  <c r="CQ74" i="71"/>
  <c r="CR74" i="71" s="1"/>
  <c r="AX74" i="71"/>
  <c r="BJ29" i="71"/>
  <c r="Q85" i="71"/>
  <c r="AP49" i="71"/>
  <c r="BL24" i="71"/>
  <c r="BH70" i="71"/>
  <c r="BM70" i="71"/>
  <c r="Z34" i="71"/>
  <c r="AN49" i="71"/>
  <c r="CO49" i="71"/>
  <c r="CP49" i="71" s="1"/>
  <c r="L94" i="71"/>
  <c r="I94" i="71" s="1"/>
  <c r="CB94" i="71" s="1"/>
  <c r="Z65" i="71"/>
  <c r="S71" i="71"/>
  <c r="AR71" i="71" s="1"/>
  <c r="Z23" i="71"/>
  <c r="S32" i="71"/>
  <c r="AR32" i="71" s="1"/>
  <c r="BZ57" i="71"/>
  <c r="CU57" i="71"/>
  <c r="CV57" i="71" s="1"/>
  <c r="CB29" i="71"/>
  <c r="I29" i="71"/>
  <c r="M29" i="71" s="1"/>
  <c r="BV84" i="71"/>
  <c r="AY93" i="71"/>
  <c r="AZ93" i="71" s="1"/>
  <c r="AZ16" i="71"/>
  <c r="BH67" i="71"/>
  <c r="BM67" i="71"/>
  <c r="BT49" i="71"/>
  <c r="AT70" i="71"/>
  <c r="CC70" i="71"/>
  <c r="CD70" i="71" s="1"/>
  <c r="Z35" i="71"/>
  <c r="Z30" i="71"/>
  <c r="BL57" i="71"/>
  <c r="S58" i="71"/>
  <c r="AR58" i="71" s="1"/>
  <c r="L91" i="71"/>
  <c r="J84" i="71"/>
  <c r="I40" i="71"/>
  <c r="BZ40" i="71" s="1"/>
  <c r="CS28" i="71"/>
  <c r="CT28" i="71" s="1"/>
  <c r="AL28" i="71"/>
  <c r="CS66" i="71"/>
  <c r="CT66" i="71" s="1"/>
  <c r="AL66" i="71"/>
  <c r="AZ62" i="71"/>
  <c r="CC68" i="71"/>
  <c r="CD68" i="71" s="1"/>
  <c r="AT68" i="71"/>
  <c r="BT25" i="71"/>
  <c r="AL22" i="71"/>
  <c r="CS22" i="71"/>
  <c r="CT22" i="71" s="1"/>
  <c r="BJ35" i="71"/>
  <c r="CO24" i="71"/>
  <c r="CP24" i="71" s="1"/>
  <c r="AN24" i="71"/>
  <c r="W64" i="71"/>
  <c r="P87" i="71"/>
  <c r="CB53" i="71"/>
  <c r="AN66" i="71"/>
  <c r="CO66" i="71"/>
  <c r="CP66" i="71" s="1"/>
  <c r="R94" i="71"/>
  <c r="I48" i="71"/>
  <c r="BZ48" i="71" s="1"/>
  <c r="AP50" i="71"/>
  <c r="BI78" i="71"/>
  <c r="BI88" i="71"/>
  <c r="BJ88" i="71" s="1"/>
  <c r="BJ11" i="71"/>
  <c r="S33" i="71"/>
  <c r="AR33" i="71" s="1"/>
  <c r="AA78" i="71"/>
  <c r="AA90" i="71"/>
  <c r="AV39" i="71"/>
  <c r="CI39" i="71"/>
  <c r="CJ39" i="71" s="1"/>
  <c r="CB77" i="71"/>
  <c r="I77" i="71"/>
  <c r="M77" i="71" s="1"/>
  <c r="AH27" i="71"/>
  <c r="CE27" i="71"/>
  <c r="CF27" i="71" s="1"/>
  <c r="CG27" i="71"/>
  <c r="CH27" i="71" s="1"/>
  <c r="CM58" i="71"/>
  <c r="CN58" i="71" s="1"/>
  <c r="AJ58" i="71"/>
  <c r="CK58" i="71"/>
  <c r="CL58" i="71" s="1"/>
  <c r="AT43" i="71"/>
  <c r="CC43" i="71"/>
  <c r="CD43" i="71" s="1"/>
  <c r="AX47" i="71"/>
  <c r="CQ47" i="71"/>
  <c r="CR47" i="71" s="1"/>
  <c r="AL64" i="71"/>
  <c r="CS64" i="71"/>
  <c r="CT64" i="71" s="1"/>
  <c r="S38" i="71"/>
  <c r="AR38" i="71" s="1"/>
  <c r="W41" i="71"/>
  <c r="AN28" i="71"/>
  <c r="CO28" i="71"/>
  <c r="CP28" i="71" s="1"/>
  <c r="CC30" i="71"/>
  <c r="CD30" i="71" s="1"/>
  <c r="AT30" i="71"/>
  <c r="BJ74" i="71"/>
  <c r="AT24" i="71"/>
  <c r="CC24" i="71"/>
  <c r="CD24" i="71" s="1"/>
  <c r="Z17" i="71"/>
  <c r="X88" i="71"/>
  <c r="CB60" i="71"/>
  <c r="AT63" i="71"/>
  <c r="CC63" i="71"/>
  <c r="CD63" i="71" s="1"/>
  <c r="BB69" i="71"/>
  <c r="W48" i="71"/>
  <c r="Q92" i="71"/>
  <c r="V89" i="71"/>
  <c r="BL89" i="71" s="1"/>
  <c r="AX15" i="71"/>
  <c r="CQ15" i="71"/>
  <c r="CR15" i="71" s="1"/>
  <c r="CS76" i="71"/>
  <c r="CT76" i="71" s="1"/>
  <c r="AL76" i="71"/>
  <c r="BL64" i="71"/>
  <c r="CQ30" i="71"/>
  <c r="CR30" i="71" s="1"/>
  <c r="AX30" i="71"/>
  <c r="BL31" i="71"/>
  <c r="AX54" i="71"/>
  <c r="CQ54" i="71"/>
  <c r="CR54" i="71" s="1"/>
  <c r="I71" i="71"/>
  <c r="M71" i="71" s="1"/>
  <c r="S60" i="71"/>
  <c r="AR60" i="71" s="1"/>
  <c r="W53" i="71"/>
  <c r="BT62" i="71"/>
  <c r="BB33" i="71"/>
  <c r="AP64" i="71"/>
  <c r="S31" i="71"/>
  <c r="S67" i="71"/>
  <c r="AR67" i="71" s="1"/>
  <c r="AP39" i="71"/>
  <c r="AJ27" i="71"/>
  <c r="CM27" i="71"/>
  <c r="CN27" i="71" s="1"/>
  <c r="CK27" i="71"/>
  <c r="CL27" i="71" s="1"/>
  <c r="CE31" i="71"/>
  <c r="CF31" i="71" s="1"/>
  <c r="AH31" i="71"/>
  <c r="CG31" i="71"/>
  <c r="CH31" i="71" s="1"/>
  <c r="CG16" i="71"/>
  <c r="CH16" i="71" s="1"/>
  <c r="AH16" i="71"/>
  <c r="CE16" i="71"/>
  <c r="CF16" i="71" s="1"/>
  <c r="AP12" i="71"/>
  <c r="AO86" i="71"/>
  <c r="AP86" i="71" s="1"/>
  <c r="I47" i="71"/>
  <c r="M47" i="71" s="1"/>
  <c r="I49" i="71"/>
  <c r="M49" i="71" s="1"/>
  <c r="CE52" i="71"/>
  <c r="CF52" i="71" s="1"/>
  <c r="AH52" i="71"/>
  <c r="CG52" i="71"/>
  <c r="CH52" i="71" s="1"/>
  <c r="AZ48" i="71"/>
  <c r="AX26" i="71"/>
  <c r="CQ26" i="71"/>
  <c r="CR26" i="71" s="1"/>
  <c r="BJ23" i="71"/>
  <c r="CI27" i="71"/>
  <c r="CJ27" i="71" s="1"/>
  <c r="AV27" i="71"/>
  <c r="BL42" i="71"/>
  <c r="Z14" i="71"/>
  <c r="X91" i="71"/>
  <c r="AJ38" i="71"/>
  <c r="CK38" i="71"/>
  <c r="CM38" i="71"/>
  <c r="AI89" i="71"/>
  <c r="X92" i="71"/>
  <c r="Z77" i="71"/>
  <c r="BS87" i="71"/>
  <c r="BT87" i="71" s="1"/>
  <c r="BT46" i="71"/>
  <c r="Z18" i="71"/>
  <c r="AN68" i="71"/>
  <c r="CO68" i="71"/>
  <c r="CP68" i="71" s="1"/>
  <c r="BJ44" i="71"/>
  <c r="W39" i="71"/>
  <c r="CC57" i="71"/>
  <c r="CD57" i="71" s="1"/>
  <c r="AT57" i="71"/>
  <c r="AN73" i="71"/>
  <c r="CO73" i="71"/>
  <c r="CP73" i="71" s="1"/>
  <c r="CA91" i="71"/>
  <c r="CB13" i="71"/>
  <c r="CI45" i="71"/>
  <c r="CJ45" i="71" s="1"/>
  <c r="AV45" i="71"/>
  <c r="CI18" i="71"/>
  <c r="CJ18" i="71" s="1"/>
  <c r="AV18" i="71"/>
  <c r="CG66" i="71"/>
  <c r="CH66" i="71" s="1"/>
  <c r="CE66" i="71"/>
  <c r="CF66" i="71" s="1"/>
  <c r="AH66" i="71"/>
  <c r="CS48" i="71"/>
  <c r="CT48" i="71" s="1"/>
  <c r="AL48" i="71"/>
  <c r="BT64" i="71"/>
  <c r="BL54" i="71"/>
  <c r="BL28" i="71"/>
  <c r="AH29" i="71"/>
  <c r="CG29" i="71"/>
  <c r="CH29" i="71" s="1"/>
  <c r="CE29" i="71"/>
  <c r="CF29" i="71" s="1"/>
  <c r="AN69" i="71"/>
  <c r="CO69" i="71"/>
  <c r="CP69" i="71" s="1"/>
  <c r="S23" i="71"/>
  <c r="AR23" i="71" s="1"/>
  <c r="AP26" i="71"/>
  <c r="W75" i="71"/>
  <c r="AL42" i="71"/>
  <c r="CS42" i="71"/>
  <c r="CT42" i="71" s="1"/>
  <c r="BJ41" i="71"/>
  <c r="AL62" i="71"/>
  <c r="CS62" i="71"/>
  <c r="CT62" i="71" s="1"/>
  <c r="CO29" i="71"/>
  <c r="CP29" i="71" s="1"/>
  <c r="AN29" i="71"/>
  <c r="AV32" i="71"/>
  <c r="CI32" i="71"/>
  <c r="CJ32" i="71" s="1"/>
  <c r="W67" i="71"/>
  <c r="P90" i="71"/>
  <c r="P78" i="71"/>
  <c r="CO13" i="71"/>
  <c r="AN13" i="71"/>
  <c r="AM94" i="71"/>
  <c r="AN94" i="71" s="1"/>
  <c r="CQ58" i="71"/>
  <c r="CR58" i="71" s="1"/>
  <c r="AX58" i="71"/>
  <c r="W30" i="71"/>
  <c r="AV61" i="71"/>
  <c r="CI61" i="71"/>
  <c r="CJ61" i="71" s="1"/>
  <c r="I36" i="71"/>
  <c r="BZ36" i="71" s="1"/>
  <c r="BL49" i="71"/>
  <c r="BM65" i="71"/>
  <c r="BH65" i="71"/>
  <c r="Z19" i="71"/>
  <c r="Z27" i="71"/>
  <c r="W63" i="71"/>
  <c r="BH68" i="71"/>
  <c r="BM68" i="71"/>
  <c r="CB33" i="71"/>
  <c r="AP24" i="71"/>
  <c r="BB26" i="71"/>
  <c r="CS56" i="71"/>
  <c r="CT56" i="71" s="1"/>
  <c r="AL56" i="71"/>
  <c r="CI17" i="71"/>
  <c r="CJ17" i="71" s="1"/>
  <c r="AV17" i="71"/>
  <c r="Z29" i="71"/>
  <c r="CE14" i="71"/>
  <c r="CF14" i="71" s="1"/>
  <c r="CG14" i="71"/>
  <c r="CH14" i="71" s="1"/>
  <c r="AH14" i="71"/>
  <c r="CC28" i="71"/>
  <c r="CD28" i="71" s="1"/>
  <c r="AT28" i="71"/>
  <c r="BH22" i="71"/>
  <c r="BM22" i="71"/>
  <c r="BB37" i="71"/>
  <c r="BT77" i="71"/>
  <c r="BS92" i="71"/>
  <c r="AT60" i="71"/>
  <c r="CC60" i="71"/>
  <c r="CD60" i="71" s="1"/>
  <c r="AP25" i="71"/>
  <c r="BJ62" i="71"/>
  <c r="AH33" i="71"/>
  <c r="CE33" i="71"/>
  <c r="CF33" i="71" s="1"/>
  <c r="CG33" i="71"/>
  <c r="CH33" i="71" s="1"/>
  <c r="CA78" i="71"/>
  <c r="CA88" i="71"/>
  <c r="CB11" i="71"/>
  <c r="W54" i="71"/>
  <c r="AX14" i="71"/>
  <c r="AW91" i="71"/>
  <c r="AX91" i="71" s="1"/>
  <c r="CQ14" i="71"/>
  <c r="AV58" i="71"/>
  <c r="CI58" i="71"/>
  <c r="CJ58" i="71" s="1"/>
  <c r="CI54" i="71"/>
  <c r="CJ54" i="71" s="1"/>
  <c r="AV54" i="71"/>
  <c r="AJ37" i="71"/>
  <c r="CK37" i="71"/>
  <c r="CL37" i="71" s="1"/>
  <c r="CM37" i="71"/>
  <c r="CN37" i="71" s="1"/>
  <c r="AT34" i="71"/>
  <c r="CC34" i="71"/>
  <c r="CD34" i="71" s="1"/>
  <c r="CB50" i="71"/>
  <c r="O91" i="71"/>
  <c r="AJ18" i="71"/>
  <c r="CK18" i="71"/>
  <c r="CL18" i="71" s="1"/>
  <c r="CM18" i="71"/>
  <c r="CN18" i="71" s="1"/>
  <c r="CO14" i="71"/>
  <c r="AN14" i="71"/>
  <c r="AM91" i="71"/>
  <c r="AN91" i="71" s="1"/>
  <c r="BG84" i="71"/>
  <c r="BM40" i="71"/>
  <c r="BH40" i="71"/>
  <c r="I39" i="71"/>
  <c r="M39" i="71" s="1"/>
  <c r="BM31" i="71"/>
  <c r="BH31" i="71"/>
  <c r="Z70" i="71"/>
  <c r="CC12" i="71"/>
  <c r="AS86" i="71"/>
  <c r="AT12" i="71"/>
  <c r="CS41" i="71"/>
  <c r="CT41" i="71" s="1"/>
  <c r="AL41" i="71"/>
  <c r="AI92" i="71"/>
  <c r="AJ92" i="71" s="1"/>
  <c r="CM15" i="71"/>
  <c r="CK15" i="71"/>
  <c r="AJ15" i="71"/>
  <c r="AH68" i="71"/>
  <c r="CG68" i="71"/>
  <c r="CH68" i="71" s="1"/>
  <c r="CE68" i="71"/>
  <c r="CF68" i="71" s="1"/>
  <c r="CU15" i="71"/>
  <c r="CV15" i="71" s="1"/>
  <c r="AT16" i="71"/>
  <c r="CC16" i="71"/>
  <c r="CD16" i="71" s="1"/>
  <c r="AZ57" i="71"/>
  <c r="S37" i="71"/>
  <c r="AR37" i="71" s="1"/>
  <c r="CS77" i="71"/>
  <c r="AL77" i="71"/>
  <c r="AK92" i="71"/>
  <c r="AL92" i="71" s="1"/>
  <c r="I32" i="71"/>
  <c r="M32" i="71" s="1"/>
  <c r="Z24" i="71"/>
  <c r="T84" i="71"/>
  <c r="W40" i="71"/>
  <c r="Q86" i="71"/>
  <c r="AV16" i="71"/>
  <c r="CI16" i="71"/>
  <c r="CJ16" i="71" s="1"/>
  <c r="AZ25" i="71"/>
  <c r="CG13" i="71"/>
  <c r="AG91" i="71"/>
  <c r="AH13" i="71"/>
  <c r="CE13" i="71"/>
  <c r="W24" i="71"/>
  <c r="AJ12" i="71"/>
  <c r="CM12" i="71"/>
  <c r="CK12" i="71"/>
  <c r="AI86" i="71"/>
  <c r="AJ86" i="71" s="1"/>
  <c r="BH33" i="71"/>
  <c r="BM33" i="71"/>
  <c r="CK75" i="71"/>
  <c r="CL75" i="71" s="1"/>
  <c r="CM75" i="71"/>
  <c r="CN75" i="71" s="1"/>
  <c r="AJ75" i="71"/>
  <c r="AX44" i="71"/>
  <c r="CQ44" i="71"/>
  <c r="CR44" i="71" s="1"/>
  <c r="BT61" i="71"/>
  <c r="AJ48" i="71"/>
  <c r="CK48" i="71"/>
  <c r="CL48" i="71" s="1"/>
  <c r="CM48" i="71"/>
  <c r="CN48" i="71" s="1"/>
  <c r="BB30" i="71"/>
  <c r="CU43" i="71"/>
  <c r="BJ32" i="71"/>
  <c r="CA84" i="71"/>
  <c r="W29" i="71"/>
  <c r="AP51" i="71"/>
  <c r="CO59" i="71"/>
  <c r="CP59" i="71" s="1"/>
  <c r="AN59" i="71"/>
  <c r="AL34" i="71"/>
  <c r="CS34" i="71"/>
  <c r="CT34" i="71" s="1"/>
  <c r="AZ69" i="71"/>
  <c r="AH37" i="71"/>
  <c r="CE37" i="71"/>
  <c r="CF37" i="71" s="1"/>
  <c r="CG37" i="71"/>
  <c r="CH37" i="71" s="1"/>
  <c r="I74" i="71"/>
  <c r="M74" i="71" s="1"/>
  <c r="AZ55" i="71"/>
  <c r="AZ67" i="71"/>
  <c r="AJ72" i="71"/>
  <c r="CK72" i="71"/>
  <c r="CL72" i="71" s="1"/>
  <c r="CM72" i="71"/>
  <c r="CN72" i="71" s="1"/>
  <c r="AA86" i="71"/>
  <c r="BH73" i="71"/>
  <c r="BM73" i="71"/>
  <c r="AJ60" i="71"/>
  <c r="CK60" i="71"/>
  <c r="CL60" i="71" s="1"/>
  <c r="CM60" i="71"/>
  <c r="CN60" i="71" s="1"/>
  <c r="AN35" i="71"/>
  <c r="CO35" i="71"/>
  <c r="CP35" i="71" s="1"/>
  <c r="BL65" i="71"/>
  <c r="AN34" i="71"/>
  <c r="CO34" i="71"/>
  <c r="CP34" i="71" s="1"/>
  <c r="W66" i="71"/>
  <c r="AN50" i="71"/>
  <c r="CO50" i="71"/>
  <c r="CP50" i="71" s="1"/>
  <c r="Z74" i="71"/>
  <c r="AV29" i="71"/>
  <c r="CI29" i="71"/>
  <c r="CJ29" i="71" s="1"/>
  <c r="BL34" i="71"/>
  <c r="I23" i="71"/>
  <c r="M23" i="71" s="1"/>
  <c r="AJ32" i="71"/>
  <c r="CM32" i="71"/>
  <c r="CN32" i="71" s="1"/>
  <c r="CK32" i="71"/>
  <c r="CL32" i="71" s="1"/>
  <c r="AS88" i="71"/>
  <c r="CC17" i="71"/>
  <c r="AT17" i="71"/>
  <c r="AP30" i="71"/>
  <c r="K88" i="71"/>
  <c r="K78" i="71"/>
  <c r="BZ51" i="71"/>
  <c r="S21" i="71"/>
  <c r="AR21" i="71" s="1"/>
  <c r="BB62" i="71"/>
  <c r="CM40" i="71"/>
  <c r="AI84" i="71"/>
  <c r="AJ40" i="71"/>
  <c r="CK40" i="71"/>
  <c r="BH71" i="71"/>
  <c r="BM71" i="71"/>
  <c r="BL36" i="71"/>
  <c r="CM68" i="71"/>
  <c r="CN68" i="71" s="1"/>
  <c r="AJ68" i="71"/>
  <c r="CK68" i="71"/>
  <c r="CL68" i="71" s="1"/>
  <c r="CI77" i="71"/>
  <c r="CJ77" i="71" s="1"/>
  <c r="AV77" i="71"/>
  <c r="CB74" i="71"/>
  <c r="BM57" i="71"/>
  <c r="BH57" i="71"/>
  <c r="AV46" i="71"/>
  <c r="CI46" i="71"/>
  <c r="CJ46" i="71" s="1"/>
  <c r="AZ51" i="71"/>
  <c r="W58" i="71"/>
  <c r="W26" i="71"/>
  <c r="AL61" i="71"/>
  <c r="CS61" i="71"/>
  <c r="CT61" i="71" s="1"/>
  <c r="AZ75" i="71"/>
  <c r="AP18" i="71"/>
  <c r="W44" i="71"/>
  <c r="AT46" i="71"/>
  <c r="CC46" i="71"/>
  <c r="CD46" i="71" s="1"/>
  <c r="AZ56" i="71"/>
  <c r="BT28" i="71"/>
  <c r="Z55" i="71"/>
  <c r="AT23" i="71"/>
  <c r="CC23" i="71"/>
  <c r="CD23" i="71" s="1"/>
  <c r="BX86" i="71"/>
  <c r="W45" i="71"/>
  <c r="V91" i="71"/>
  <c r="S52" i="71"/>
  <c r="AR52" i="71" s="1"/>
  <c r="BT33" i="71"/>
  <c r="BJ77" i="71"/>
  <c r="BB59" i="71"/>
  <c r="CB70" i="71"/>
  <c r="M59" i="71"/>
  <c r="BH64" i="71"/>
  <c r="BM64" i="71"/>
  <c r="AP53" i="71"/>
  <c r="AL72" i="71"/>
  <c r="CS72" i="71"/>
  <c r="CT72" i="71" s="1"/>
  <c r="AZ26" i="71"/>
  <c r="BB19" i="71"/>
  <c r="BT73" i="71"/>
  <c r="Z53" i="71"/>
  <c r="I18" i="71"/>
  <c r="BZ18" i="71" s="1"/>
  <c r="AJ76" i="71"/>
  <c r="CM76" i="71"/>
  <c r="CN76" i="71" s="1"/>
  <c r="CK76" i="71"/>
  <c r="CL76" i="71" s="1"/>
  <c r="S43" i="71"/>
  <c r="AR43" i="71" s="1"/>
  <c r="X86" i="71"/>
  <c r="W51" i="71"/>
  <c r="S29" i="71"/>
  <c r="AR29" i="71" s="1"/>
  <c r="AT61" i="71"/>
  <c r="CC61" i="71"/>
  <c r="CD61" i="71" s="1"/>
  <c r="I42" i="71"/>
  <c r="M42" i="71" s="1"/>
  <c r="BJ64" i="71"/>
  <c r="BT75" i="71"/>
  <c r="BT59" i="71"/>
  <c r="AV69" i="71"/>
  <c r="CI69" i="71"/>
  <c r="CJ69" i="71" s="1"/>
  <c r="AP66" i="71"/>
  <c r="BJ72" i="71"/>
  <c r="AN67" i="71"/>
  <c r="CO67" i="71"/>
  <c r="CP67" i="71" s="1"/>
  <c r="AJ74" i="71"/>
  <c r="CM74" i="71"/>
  <c r="CN74" i="71" s="1"/>
  <c r="CK74" i="71"/>
  <c r="CL74" i="71" s="1"/>
  <c r="W62" i="71"/>
  <c r="AX67" i="71"/>
  <c r="CQ67" i="71"/>
  <c r="CR67" i="71" s="1"/>
  <c r="AP41" i="71"/>
  <c r="BJ14" i="71"/>
  <c r="AX70" i="71"/>
  <c r="CQ70" i="71"/>
  <c r="CR70" i="71" s="1"/>
  <c r="AZ70" i="71"/>
  <c r="BA85" i="71"/>
  <c r="BB40" i="71"/>
  <c r="BB25" i="71"/>
  <c r="BZ49" i="71"/>
  <c r="BT29" i="71"/>
  <c r="AL38" i="71"/>
  <c r="CS38" i="71"/>
  <c r="CT38" i="71" s="1"/>
  <c r="CM36" i="71"/>
  <c r="CN36" i="71" s="1"/>
  <c r="CK36" i="71"/>
  <c r="CL36" i="71" s="1"/>
  <c r="AJ36" i="71"/>
  <c r="W21" i="71"/>
  <c r="BL56" i="71"/>
  <c r="AZ38" i="71"/>
  <c r="BH41" i="71"/>
  <c r="BM41" i="71"/>
  <c r="AT38" i="71"/>
  <c r="CC38" i="71"/>
  <c r="CD38" i="71" s="1"/>
  <c r="I61" i="71"/>
  <c r="M61" i="71" s="1"/>
  <c r="AH75" i="71"/>
  <c r="CG75" i="71"/>
  <c r="CH75" i="71" s="1"/>
  <c r="CE75" i="71"/>
  <c r="CF75" i="71" s="1"/>
  <c r="CK59" i="71"/>
  <c r="CL59" i="71" s="1"/>
  <c r="AJ59" i="71"/>
  <c r="CM59" i="71"/>
  <c r="CN59" i="71" s="1"/>
  <c r="AJ33" i="71"/>
  <c r="CK33" i="71"/>
  <c r="CL33" i="71" s="1"/>
  <c r="CM33" i="71"/>
  <c r="CN33" i="71" s="1"/>
  <c r="BH25" i="71"/>
  <c r="BM25" i="71"/>
  <c r="CB76" i="71"/>
  <c r="AP19" i="71"/>
  <c r="CU48" i="71"/>
  <c r="CV48" i="71" s="1"/>
  <c r="BL71" i="71"/>
  <c r="AJ13" i="71"/>
  <c r="CK13" i="71"/>
  <c r="CM13" i="71"/>
  <c r="AI91" i="71"/>
  <c r="AJ91" i="71" s="1"/>
  <c r="BJ22" i="71"/>
  <c r="AP55" i="71"/>
  <c r="BL72" i="71"/>
  <c r="BL21" i="71"/>
  <c r="BB28" i="71"/>
  <c r="I26" i="71"/>
  <c r="M26" i="71" s="1"/>
  <c r="CE40" i="71"/>
  <c r="AH40" i="71"/>
  <c r="CG40" i="71"/>
  <c r="AG84" i="71"/>
  <c r="AP40" i="71"/>
  <c r="AO85" i="71"/>
  <c r="BZ70" i="71"/>
  <c r="S26" i="71"/>
  <c r="AR26" i="71" s="1"/>
  <c r="AX35" i="71"/>
  <c r="CQ35" i="71"/>
  <c r="CR35" i="71" s="1"/>
  <c r="AR42" i="71"/>
  <c r="CI24" i="71"/>
  <c r="CJ24" i="71" s="1"/>
  <c r="AV24" i="71"/>
  <c r="AX72" i="71"/>
  <c r="CQ72" i="71"/>
  <c r="CR72" i="71" s="1"/>
  <c r="S24" i="71"/>
  <c r="AR24" i="71" s="1"/>
  <c r="BB49" i="71"/>
  <c r="BZ58" i="71"/>
  <c r="BH52" i="71"/>
  <c r="BM52" i="71"/>
  <c r="N89" i="71"/>
  <c r="S11" i="71"/>
  <c r="N78" i="71"/>
  <c r="S66" i="71"/>
  <c r="AR66" i="71" s="1"/>
  <c r="CG74" i="71"/>
  <c r="CH74" i="71" s="1"/>
  <c r="AH74" i="71"/>
  <c r="CE74" i="71"/>
  <c r="CF74" i="71" s="1"/>
  <c r="R78" i="71"/>
  <c r="R90" i="71"/>
  <c r="BJ21" i="71"/>
  <c r="CC31" i="71"/>
  <c r="CD31" i="71" s="1"/>
  <c r="AT31" i="71"/>
  <c r="AV51" i="71"/>
  <c r="CI51" i="71"/>
  <c r="CJ51" i="71" s="1"/>
  <c r="CM14" i="71"/>
  <c r="CN14" i="71" s="1"/>
  <c r="CK14" i="71"/>
  <c r="CL14" i="71" s="1"/>
  <c r="AJ14" i="71"/>
  <c r="CQ55" i="71"/>
  <c r="CR55" i="71" s="1"/>
  <c r="AX55" i="71"/>
  <c r="AP45" i="71"/>
  <c r="CC55" i="71"/>
  <c r="CD55" i="71" s="1"/>
  <c r="AT55" i="71"/>
  <c r="CM63" i="71"/>
  <c r="CN63" i="71" s="1"/>
  <c r="AJ63" i="71"/>
  <c r="CK63" i="71"/>
  <c r="CL63" i="71" s="1"/>
  <c r="AH39" i="71"/>
  <c r="CG39" i="71"/>
  <c r="CH39" i="71" s="1"/>
  <c r="CE39" i="71"/>
  <c r="CF39" i="71" s="1"/>
  <c r="CB43" i="71"/>
  <c r="AK94" i="71"/>
  <c r="AL13" i="71"/>
  <c r="CS13" i="71"/>
  <c r="O89" i="71"/>
  <c r="CQ13" i="71"/>
  <c r="AW94" i="71"/>
  <c r="AX13" i="71"/>
  <c r="BL43" i="71"/>
  <c r="BX87" i="71"/>
  <c r="AX61" i="71"/>
  <c r="CQ61" i="71"/>
  <c r="CR61" i="71" s="1"/>
  <c r="AL25" i="71"/>
  <c r="CS25" i="71"/>
  <c r="CT25" i="71" s="1"/>
  <c r="AT22" i="71"/>
  <c r="CC22" i="71"/>
  <c r="CD22" i="71" s="1"/>
  <c r="BB20" i="71"/>
  <c r="AP38" i="71"/>
  <c r="CI70" i="71"/>
  <c r="CJ70" i="71" s="1"/>
  <c r="AV70" i="71"/>
  <c r="W42" i="71"/>
  <c r="BT43" i="71"/>
  <c r="CQ71" i="71"/>
  <c r="CR71" i="71" s="1"/>
  <c r="AX71" i="71"/>
  <c r="BZ76" i="71"/>
  <c r="CQ49" i="71"/>
  <c r="CR49" i="71" s="1"/>
  <c r="AX49" i="71"/>
  <c r="BJ53" i="71"/>
  <c r="BU84" i="71"/>
  <c r="AZ19" i="71"/>
  <c r="AL54" i="71"/>
  <c r="CS54" i="71"/>
  <c r="CT54" i="71" s="1"/>
  <c r="AN47" i="71"/>
  <c r="CO47" i="71"/>
  <c r="CP47" i="71" s="1"/>
  <c r="BH69" i="71"/>
  <c r="BM69" i="71"/>
  <c r="AO93" i="71"/>
  <c r="AP93" i="71" s="1"/>
  <c r="AP16" i="71"/>
  <c r="AP72" i="71"/>
  <c r="AX39" i="71"/>
  <c r="CQ39" i="71"/>
  <c r="CR39" i="71" s="1"/>
  <c r="BZ53" i="71"/>
  <c r="Z42" i="71"/>
  <c r="CS31" i="71"/>
  <c r="CT31" i="71" s="1"/>
  <c r="AL31" i="71"/>
  <c r="CB75" i="71"/>
  <c r="CB71" i="71"/>
  <c r="BH74" i="71"/>
  <c r="BM74" i="71"/>
  <c r="I63" i="71"/>
  <c r="M63" i="71" s="1"/>
  <c r="AP14" i="71"/>
  <c r="AO91" i="71"/>
  <c r="CG20" i="71"/>
  <c r="CH20" i="71" s="1"/>
  <c r="AH20" i="71"/>
  <c r="CE20" i="71"/>
  <c r="CF20" i="71" s="1"/>
  <c r="BJ60" i="71"/>
  <c r="AT49" i="71"/>
  <c r="CC49" i="71"/>
  <c r="CD49" i="71" s="1"/>
  <c r="AX63" i="71"/>
  <c r="CQ63" i="71"/>
  <c r="CR63" i="71" s="1"/>
  <c r="AV21" i="71"/>
  <c r="CI21" i="71"/>
  <c r="CJ21" i="71" s="1"/>
  <c r="AL63" i="71"/>
  <c r="CS63" i="71"/>
  <c r="CT63" i="71" s="1"/>
  <c r="CM42" i="71"/>
  <c r="CN42" i="71" s="1"/>
  <c r="AJ42" i="71"/>
  <c r="CK42" i="71"/>
  <c r="CL42" i="71" s="1"/>
  <c r="AX12" i="71"/>
  <c r="AW86" i="71"/>
  <c r="AX86" i="71" s="1"/>
  <c r="CQ12" i="71"/>
  <c r="I54" i="71"/>
  <c r="M54" i="71" s="1"/>
  <c r="BL75" i="71"/>
  <c r="BJ75" i="71"/>
  <c r="BB64" i="71"/>
  <c r="BY78" i="71"/>
  <c r="Z66" i="71"/>
  <c r="BT76" i="71"/>
  <c r="BL44" i="71"/>
  <c r="BJ71" i="71"/>
  <c r="BB47" i="71"/>
  <c r="I13" i="71"/>
  <c r="M13" i="71" s="1"/>
  <c r="J91" i="71"/>
  <c r="Z28" i="71"/>
  <c r="AZ65" i="71"/>
  <c r="AZ36" i="71"/>
  <c r="CM35" i="71"/>
  <c r="CN35" i="71" s="1"/>
  <c r="CK35" i="71"/>
  <c r="CL35" i="71" s="1"/>
  <c r="AJ35" i="71"/>
  <c r="AT27" i="71"/>
  <c r="CC27" i="71"/>
  <c r="CD27" i="71" s="1"/>
  <c r="CK56" i="71"/>
  <c r="CL56" i="71" s="1"/>
  <c r="AJ56" i="71"/>
  <c r="CM56" i="71"/>
  <c r="CN56" i="71" s="1"/>
  <c r="BJ56" i="71"/>
  <c r="I43" i="71"/>
  <c r="BZ43" i="71" s="1"/>
  <c r="BH14" i="71"/>
  <c r="BM14" i="71"/>
  <c r="CI43" i="71"/>
  <c r="CJ43" i="71" s="1"/>
  <c r="AV43" i="71"/>
  <c r="Z71" i="71"/>
  <c r="BZ35" i="71"/>
  <c r="CU35" i="71"/>
  <c r="CV35" i="71" s="1"/>
  <c r="AP36" i="71"/>
  <c r="AZ53" i="71"/>
  <c r="AT76" i="71"/>
  <c r="CC76" i="71"/>
  <c r="CD76" i="71" s="1"/>
  <c r="BH45" i="71"/>
  <c r="BM45" i="71"/>
  <c r="S72" i="71"/>
  <c r="AR72" i="71" s="1"/>
  <c r="BJ24" i="71"/>
  <c r="CM71" i="71"/>
  <c r="CN71" i="71" s="1"/>
  <c r="CK71" i="71"/>
  <c r="CL71" i="71" s="1"/>
  <c r="AJ71" i="71"/>
  <c r="CK31" i="71"/>
  <c r="CL31" i="71" s="1"/>
  <c r="AJ31" i="71"/>
  <c r="CM31" i="71"/>
  <c r="CN31" i="71" s="1"/>
  <c r="BT60" i="71"/>
  <c r="BB23" i="71"/>
  <c r="BM56" i="71"/>
  <c r="BH56" i="71"/>
  <c r="AL36" i="71"/>
  <c r="CS36" i="71"/>
  <c r="CT36" i="71" s="1"/>
  <c r="CI44" i="71"/>
  <c r="CJ44" i="71" s="1"/>
  <c r="AV44" i="71"/>
  <c r="AN65" i="71"/>
  <c r="CO65" i="71"/>
  <c r="CP65" i="71" s="1"/>
  <c r="CQ62" i="71"/>
  <c r="CR62" i="71" s="1"/>
  <c r="AX62" i="71"/>
  <c r="AV34" i="71"/>
  <c r="CI34" i="71"/>
  <c r="CJ34" i="71" s="1"/>
  <c r="AN30" i="71"/>
  <c r="CO30" i="71"/>
  <c r="CP30" i="71" s="1"/>
  <c r="BG78" i="71"/>
  <c r="BG89" i="71"/>
  <c r="BH11" i="71"/>
  <c r="BM11" i="71"/>
  <c r="AH25" i="71"/>
  <c r="CE25" i="71"/>
  <c r="CF25" i="71" s="1"/>
  <c r="CG25" i="71"/>
  <c r="CH25" i="71" s="1"/>
  <c r="AZ50" i="71"/>
  <c r="BJ51" i="71"/>
  <c r="BB46" i="71"/>
  <c r="BA87" i="71"/>
  <c r="BB87" i="71" s="1"/>
  <c r="AX38" i="71"/>
  <c r="CQ38" i="71"/>
  <c r="CR38" i="71" s="1"/>
  <c r="AP37" i="71"/>
  <c r="BZ63" i="71"/>
  <c r="BZ52" i="71"/>
  <c r="BH59" i="71"/>
  <c r="BM59" i="71"/>
  <c r="BM39" i="71"/>
  <c r="BH39" i="71"/>
  <c r="AZ58" i="71"/>
  <c r="Z39" i="71"/>
  <c r="AH55" i="71"/>
  <c r="CE55" i="71"/>
  <c r="CF55" i="71" s="1"/>
  <c r="CG55" i="71"/>
  <c r="CH55" i="71" s="1"/>
  <c r="R91" i="71"/>
  <c r="CG60" i="71"/>
  <c r="CH60" i="71" s="1"/>
  <c r="AH60" i="71"/>
  <c r="CE60" i="71"/>
  <c r="CF60" i="71" s="1"/>
  <c r="AZ73" i="71"/>
  <c r="BL23" i="71"/>
  <c r="AN33" i="71"/>
  <c r="CO33" i="71"/>
  <c r="CP33" i="71" s="1"/>
  <c r="AN11" i="71"/>
  <c r="CO11" i="71"/>
  <c r="CU11" i="71" s="1"/>
  <c r="AM78" i="71"/>
  <c r="AM90" i="71"/>
  <c r="AN90" i="71" s="1"/>
  <c r="AY85" i="71"/>
  <c r="AZ40" i="71"/>
  <c r="BT51" i="71"/>
  <c r="AU84" i="71"/>
  <c r="AV40" i="71"/>
  <c r="CI40" i="71"/>
  <c r="S73" i="71"/>
  <c r="AR73" i="71" s="1"/>
  <c r="CQ25" i="71"/>
  <c r="CR25" i="71" s="1"/>
  <c r="AX25" i="71"/>
  <c r="CO76" i="71"/>
  <c r="CP76" i="71" s="1"/>
  <c r="AN76" i="71"/>
  <c r="BX92" i="71"/>
  <c r="AP46" i="71"/>
  <c r="AO87" i="71"/>
  <c r="AP87" i="71" s="1"/>
  <c r="R88" i="71"/>
  <c r="Z75" i="71"/>
  <c r="CS17" i="71"/>
  <c r="AL17" i="71"/>
  <c r="AK88" i="71"/>
  <c r="AL88" i="71" s="1"/>
  <c r="W38" i="71"/>
  <c r="BL69" i="71"/>
  <c r="L92" i="71"/>
  <c r="BL29" i="71"/>
  <c r="W50" i="71"/>
  <c r="AZ30" i="71"/>
  <c r="CS32" i="71"/>
  <c r="CT32" i="71" s="1"/>
  <c r="AL32" i="71"/>
  <c r="AT69" i="71"/>
  <c r="CC69" i="71"/>
  <c r="CD69" i="71" s="1"/>
  <c r="CO46" i="71"/>
  <c r="AN46" i="71"/>
  <c r="AM87" i="71"/>
  <c r="AN87" i="71" s="1"/>
  <c r="W23" i="71"/>
  <c r="BZ16" i="71"/>
  <c r="CI50" i="71"/>
  <c r="CJ50" i="71" s="1"/>
  <c r="AV50" i="71"/>
  <c r="CU17" i="71"/>
  <c r="CV17" i="71" s="1"/>
  <c r="BZ17" i="71"/>
  <c r="CE18" i="71"/>
  <c r="CF18" i="71" s="1"/>
  <c r="AH18" i="71"/>
  <c r="CG18" i="71"/>
  <c r="CH18" i="71" s="1"/>
  <c r="BZ38" i="71"/>
  <c r="CK62" i="71"/>
  <c r="CL62" i="71" s="1"/>
  <c r="CM62" i="71"/>
  <c r="CN62" i="71" s="1"/>
  <c r="AJ62" i="71"/>
  <c r="BB41" i="71"/>
  <c r="K89" i="71"/>
  <c r="BT36" i="71"/>
  <c r="CK77" i="71"/>
  <c r="CL77" i="71" s="1"/>
  <c r="CM77" i="71"/>
  <c r="CN77" i="71" s="1"/>
  <c r="AJ77" i="71"/>
  <c r="BM42" i="71"/>
  <c r="BH42" i="71"/>
  <c r="R92" i="71"/>
  <c r="W70" i="71"/>
  <c r="T88" i="71"/>
  <c r="W88" i="71" s="1"/>
  <c r="W17" i="71"/>
  <c r="AN15" i="71"/>
  <c r="CO15" i="71"/>
  <c r="CP15" i="71" s="1"/>
  <c r="M40" i="71"/>
  <c r="AL40" i="71"/>
  <c r="CS40" i="71"/>
  <c r="AK85" i="71"/>
  <c r="CE70" i="71"/>
  <c r="CF70" i="71" s="1"/>
  <c r="AH70" i="71"/>
  <c r="CG70" i="71"/>
  <c r="CH70" i="71" s="1"/>
  <c r="BZ74" i="71"/>
  <c r="CB65" i="71"/>
  <c r="CS50" i="71"/>
  <c r="CT50" i="71" s="1"/>
  <c r="AL50" i="71"/>
  <c r="BJ63" i="71"/>
  <c r="CI55" i="71"/>
  <c r="CJ55" i="71" s="1"/>
  <c r="AV55" i="71"/>
  <c r="BZ24" i="71"/>
  <c r="CU24" i="71"/>
  <c r="CV24" i="71" s="1"/>
  <c r="AL16" i="71"/>
  <c r="AK93" i="71"/>
  <c r="CS16" i="71"/>
  <c r="BK92" i="71"/>
  <c r="BL92" i="71" s="1"/>
  <c r="BL77" i="71"/>
  <c r="CM49" i="71"/>
  <c r="CN49" i="71" s="1"/>
  <c r="AJ49" i="71"/>
  <c r="CK49" i="71"/>
  <c r="CL49" i="71" s="1"/>
  <c r="CS70" i="71"/>
  <c r="CT70" i="71" s="1"/>
  <c r="AL70" i="71"/>
  <c r="CQ19" i="71"/>
  <c r="CR19" i="71" s="1"/>
  <c r="AX19" i="71"/>
  <c r="AZ24" i="71"/>
  <c r="CB52" i="71"/>
  <c r="CI63" i="71"/>
  <c r="CJ63" i="71" s="1"/>
  <c r="AV63" i="71"/>
  <c r="AN26" i="71"/>
  <c r="CO26" i="71"/>
  <c r="CP26" i="71" s="1"/>
  <c r="AV41" i="71"/>
  <c r="CI41" i="71"/>
  <c r="CJ41" i="71" s="1"/>
  <c r="CG23" i="71"/>
  <c r="CH23" i="71" s="1"/>
  <c r="CE23" i="71"/>
  <c r="CF23" i="71" s="1"/>
  <c r="AH23" i="71"/>
  <c r="BL62" i="71"/>
  <c r="N84" i="71"/>
  <c r="S40" i="71"/>
  <c r="AR40" i="71" s="1"/>
  <c r="BB45" i="71"/>
  <c r="AT39" i="71"/>
  <c r="CC39" i="71"/>
  <c r="CD39" i="71" s="1"/>
  <c r="AV26" i="71"/>
  <c r="CI26" i="71"/>
  <c r="CJ26" i="71" s="1"/>
  <c r="Z60" i="71"/>
  <c r="AZ43" i="71"/>
  <c r="BB61" i="71"/>
  <c r="CC37" i="71"/>
  <c r="CD37" i="71" s="1"/>
  <c r="AT37" i="71"/>
  <c r="AL21" i="71"/>
  <c r="CS21" i="71"/>
  <c r="CT21" i="71" s="1"/>
  <c r="BL45" i="71"/>
  <c r="AX46" i="71"/>
  <c r="CQ46" i="71"/>
  <c r="AW87" i="71"/>
  <c r="BB63" i="71"/>
  <c r="Z37" i="71"/>
  <c r="AT62" i="71"/>
  <c r="CC62" i="71"/>
  <c r="CD62" i="71" s="1"/>
  <c r="BB67" i="71"/>
  <c r="CQ65" i="71"/>
  <c r="CR65" i="71" s="1"/>
  <c r="AX65" i="71"/>
  <c r="I64" i="71"/>
  <c r="BZ64" i="71" s="1"/>
  <c r="CB69" i="71"/>
  <c r="AX42" i="71"/>
  <c r="CQ42" i="71"/>
  <c r="CR42" i="71" s="1"/>
  <c r="AJ53" i="71"/>
  <c r="CM53" i="71"/>
  <c r="CN53" i="71" s="1"/>
  <c r="CK53" i="71"/>
  <c r="CL53" i="71" s="1"/>
  <c r="W77" i="71"/>
  <c r="BW86" i="71"/>
  <c r="CB22" i="71"/>
  <c r="BZ77" i="71"/>
  <c r="CU77" i="71"/>
  <c r="CV77" i="71" s="1"/>
  <c r="CM73" i="71"/>
  <c r="CN73" i="71" s="1"/>
  <c r="AJ73" i="71"/>
  <c r="CK73" i="71"/>
  <c r="CL73" i="71" s="1"/>
  <c r="Z31" i="71"/>
  <c r="Z12" i="71"/>
  <c r="CV11" i="71" l="1"/>
  <c r="CQ87" i="71"/>
  <c r="CR87" i="71" s="1"/>
  <c r="CR46" i="71"/>
  <c r="AQ93" i="71"/>
  <c r="AL93" i="71"/>
  <c r="CS85" i="71"/>
  <c r="CT40" i="71"/>
  <c r="BN42" i="71"/>
  <c r="CP46" i="71"/>
  <c r="CO87" i="71"/>
  <c r="CP87" i="71" s="1"/>
  <c r="CI84" i="71"/>
  <c r="CJ40" i="71"/>
  <c r="AU95" i="71"/>
  <c r="AV84" i="71"/>
  <c r="BN56" i="71"/>
  <c r="BN14" i="71"/>
  <c r="BN74" i="71"/>
  <c r="BN69" i="71"/>
  <c r="S89" i="71"/>
  <c r="CH40" i="71"/>
  <c r="CG84" i="71"/>
  <c r="CE84" i="71"/>
  <c r="CF40" i="71"/>
  <c r="CM91" i="71"/>
  <c r="CN91" i="71" s="1"/>
  <c r="CN13" i="71"/>
  <c r="CU49" i="71"/>
  <c r="CV49" i="71" s="1"/>
  <c r="BN64" i="71"/>
  <c r="CN40" i="71"/>
  <c r="CM84" i="71"/>
  <c r="CA95" i="71"/>
  <c r="AQ91" i="71"/>
  <c r="AH91" i="71"/>
  <c r="BG95" i="71"/>
  <c r="BH84" i="71"/>
  <c r="BM84" i="71"/>
  <c r="CN38" i="71"/>
  <c r="CM89" i="71"/>
  <c r="CN89" i="71" s="1"/>
  <c r="BC87" i="71"/>
  <c r="AX87" i="71"/>
  <c r="CB47" i="71"/>
  <c r="CS93" i="71"/>
  <c r="CT93" i="71" s="1"/>
  <c r="CT16" i="71"/>
  <c r="CU74" i="71"/>
  <c r="CV74" i="71" s="1"/>
  <c r="AK95" i="71"/>
  <c r="AQ85" i="71"/>
  <c r="AL85" i="71"/>
  <c r="CU38" i="71"/>
  <c r="CV38" i="71" s="1"/>
  <c r="CU16" i="71"/>
  <c r="CV16" i="71" s="1"/>
  <c r="CT17" i="71"/>
  <c r="CS88" i="71"/>
  <c r="CT88" i="71" s="1"/>
  <c r="AZ85" i="71"/>
  <c r="AY95" i="71"/>
  <c r="AN97" i="71"/>
  <c r="AM98" i="71" s="1"/>
  <c r="AM97" i="71"/>
  <c r="BN59" i="71"/>
  <c r="CU52" i="71"/>
  <c r="CV52" i="71" s="1"/>
  <c r="CU63" i="71"/>
  <c r="CV63" i="71" s="1"/>
  <c r="BM78" i="71"/>
  <c r="BN11" i="71"/>
  <c r="BM89" i="71"/>
  <c r="BH89" i="71"/>
  <c r="BN45" i="71"/>
  <c r="I91" i="71"/>
  <c r="CB91" i="71" s="1"/>
  <c r="M64" i="71"/>
  <c r="CQ86" i="71"/>
  <c r="CR86" i="71" s="1"/>
  <c r="CR12" i="71"/>
  <c r="AP91" i="71"/>
  <c r="CU53" i="71"/>
  <c r="CV53" i="71" s="1"/>
  <c r="BY84" i="71"/>
  <c r="CQ94" i="71"/>
  <c r="CR94" i="71" s="1"/>
  <c r="CR13" i="71"/>
  <c r="CS94" i="71"/>
  <c r="CT94" i="71" s="1"/>
  <c r="CT13" i="71"/>
  <c r="AQ94" i="71"/>
  <c r="AL94" i="71"/>
  <c r="S78" i="71"/>
  <c r="BN52" i="71"/>
  <c r="CU58" i="71"/>
  <c r="CV58" i="71" s="1"/>
  <c r="CU70" i="71"/>
  <c r="CV70" i="71" s="1"/>
  <c r="AO95" i="71"/>
  <c r="AP85" i="71"/>
  <c r="AH84" i="71"/>
  <c r="AQ84" i="71"/>
  <c r="AG95" i="71"/>
  <c r="CK91" i="71"/>
  <c r="CL91" i="71" s="1"/>
  <c r="CL13" i="71"/>
  <c r="BN25" i="71"/>
  <c r="BN41" i="71"/>
  <c r="BN57" i="71"/>
  <c r="BN71" i="71"/>
  <c r="CK84" i="71"/>
  <c r="CL40" i="71"/>
  <c r="AI95" i="71"/>
  <c r="AJ95" i="71" s="1"/>
  <c r="AJ84" i="71"/>
  <c r="CU51" i="71"/>
  <c r="CV51" i="71" s="1"/>
  <c r="CC88" i="71"/>
  <c r="CD88" i="71" s="1"/>
  <c r="CD17" i="71"/>
  <c r="CB40" i="71"/>
  <c r="BN33" i="71"/>
  <c r="CN12" i="71"/>
  <c r="CM86" i="71"/>
  <c r="CN86" i="71" s="1"/>
  <c r="CG91" i="71"/>
  <c r="CH91" i="71" s="1"/>
  <c r="CH13" i="71"/>
  <c r="W84" i="71"/>
  <c r="T95" i="71"/>
  <c r="M18" i="71"/>
  <c r="CS92" i="71"/>
  <c r="CT92" i="71" s="1"/>
  <c r="CT77" i="71"/>
  <c r="BZ15" i="71"/>
  <c r="CN15" i="71"/>
  <c r="CM92" i="71"/>
  <c r="CN92" i="71" s="1"/>
  <c r="CC86" i="71"/>
  <c r="CD86" i="71" s="1"/>
  <c r="CD12" i="71"/>
  <c r="BZ13" i="71"/>
  <c r="BN40" i="71"/>
  <c r="CO91" i="71"/>
  <c r="CP91" i="71" s="1"/>
  <c r="CP14" i="71"/>
  <c r="CQ91" i="71"/>
  <c r="CR91" i="71" s="1"/>
  <c r="CR14" i="71"/>
  <c r="BZ39" i="71"/>
  <c r="BT92" i="71"/>
  <c r="BN68" i="71"/>
  <c r="BN65" i="71"/>
  <c r="CP13" i="71"/>
  <c r="CO94" i="71"/>
  <c r="CP94" i="71" s="1"/>
  <c r="S90" i="71"/>
  <c r="AJ89" i="71"/>
  <c r="CL38" i="71"/>
  <c r="CK89" i="71"/>
  <c r="CL89" i="71" s="1"/>
  <c r="S87" i="71"/>
  <c r="I84" i="71"/>
  <c r="CB84" i="71" s="1"/>
  <c r="J95" i="71"/>
  <c r="BZ26" i="71"/>
  <c r="BN70" i="71"/>
  <c r="Q95" i="71"/>
  <c r="BZ23" i="71"/>
  <c r="AP88" i="71"/>
  <c r="BZ42" i="71"/>
  <c r="CU41" i="71"/>
  <c r="CV41" i="71" s="1"/>
  <c r="AZ90" i="71"/>
  <c r="CB72" i="71"/>
  <c r="BN72" i="71"/>
  <c r="CU29" i="71"/>
  <c r="CV29" i="71" s="1"/>
  <c r="CJ15" i="71"/>
  <c r="CI92" i="71"/>
  <c r="CJ92" i="71" s="1"/>
  <c r="I92" i="71"/>
  <c r="CB92" i="71" s="1"/>
  <c r="BZ71" i="71"/>
  <c r="BZ11" i="71"/>
  <c r="I78" i="71"/>
  <c r="CU37" i="71"/>
  <c r="CV37" i="71" s="1"/>
  <c r="AX85" i="71"/>
  <c r="AW95" i="71"/>
  <c r="BC85" i="71"/>
  <c r="BZ32" i="71"/>
  <c r="CU56" i="71"/>
  <c r="CV56" i="71" s="1"/>
  <c r="BN26" i="71"/>
  <c r="BN55" i="71"/>
  <c r="M48" i="71"/>
  <c r="BT90" i="71"/>
  <c r="S86" i="71"/>
  <c r="BL91" i="71"/>
  <c r="U95" i="71"/>
  <c r="AZ86" i="71"/>
  <c r="BN49" i="71"/>
  <c r="CD13" i="71"/>
  <c r="CC91" i="71"/>
  <c r="CD91" i="71" s="1"/>
  <c r="BC91" i="71"/>
  <c r="AT91" i="71"/>
  <c r="CF12" i="71"/>
  <c r="CE86" i="71"/>
  <c r="CF86" i="71" s="1"/>
  <c r="CG86" i="71"/>
  <c r="CH86" i="71" s="1"/>
  <c r="CH12" i="71"/>
  <c r="CU75" i="71"/>
  <c r="CV75" i="71" s="1"/>
  <c r="BN77" i="71"/>
  <c r="BN23" i="71"/>
  <c r="BL93" i="71"/>
  <c r="BM93" i="71"/>
  <c r="BN93" i="71" s="1"/>
  <c r="CU61" i="71"/>
  <c r="CV61" i="71" s="1"/>
  <c r="AT84" i="71"/>
  <c r="BC84" i="71"/>
  <c r="AS95" i="71"/>
  <c r="BN16" i="71"/>
  <c r="AX93" i="71"/>
  <c r="BC93" i="71"/>
  <c r="BN51" i="71"/>
  <c r="BN38" i="71"/>
  <c r="BH92" i="71"/>
  <c r="BM92" i="71"/>
  <c r="BN92" i="71" s="1"/>
  <c r="BN15" i="71"/>
  <c r="CU21" i="71"/>
  <c r="CV21" i="71" s="1"/>
  <c r="CB27" i="71"/>
  <c r="CB30" i="71"/>
  <c r="CU66" i="71"/>
  <c r="CV66" i="71" s="1"/>
  <c r="BN44" i="71"/>
  <c r="BN30" i="71"/>
  <c r="CU25" i="71"/>
  <c r="CV25" i="71" s="1"/>
  <c r="BN66" i="71"/>
  <c r="BJ84" i="71"/>
  <c r="BI95" i="71"/>
  <c r="BJ95" i="71" s="1"/>
  <c r="BN48" i="71"/>
  <c r="AN92" i="71"/>
  <c r="CU22" i="71"/>
  <c r="CV22" i="71" s="1"/>
  <c r="O95" i="71"/>
  <c r="AN86" i="71"/>
  <c r="CM88" i="71"/>
  <c r="CN88" i="71" s="1"/>
  <c r="CM78" i="71"/>
  <c r="CN11" i="71"/>
  <c r="CU45" i="71"/>
  <c r="CV45" i="71" s="1"/>
  <c r="CS86" i="71"/>
  <c r="CT86" i="71" s="1"/>
  <c r="CT12" i="71"/>
  <c r="AP92" i="71"/>
  <c r="CE92" i="71"/>
  <c r="CF92" i="71" s="1"/>
  <c r="CF15" i="71"/>
  <c r="BY88" i="71"/>
  <c r="BY87" i="71"/>
  <c r="BN37" i="71"/>
  <c r="BN50" i="71"/>
  <c r="CU18" i="71"/>
  <c r="CV18" i="71" s="1"/>
  <c r="M35" i="71"/>
  <c r="R95" i="71"/>
  <c r="CU34" i="71"/>
  <c r="CV34" i="71" s="1"/>
  <c r="CU27" i="71"/>
  <c r="CV27" i="71" s="1"/>
  <c r="AQ90" i="71"/>
  <c r="AL90" i="71"/>
  <c r="CS90" i="71"/>
  <c r="CT90" i="71" s="1"/>
  <c r="CT11" i="71"/>
  <c r="CS78" i="71"/>
  <c r="BZ72" i="71"/>
  <c r="CD15" i="71"/>
  <c r="CC92" i="71"/>
  <c r="CD92" i="71" s="1"/>
  <c r="CU64" i="71"/>
  <c r="CV64" i="71" s="1"/>
  <c r="AG97" i="71"/>
  <c r="AH97" i="71"/>
  <c r="AG98" i="71" s="1"/>
  <c r="AH89" i="71"/>
  <c r="AQ89" i="71"/>
  <c r="CB51" i="71"/>
  <c r="BL85" i="71"/>
  <c r="BK95" i="71"/>
  <c r="BM85" i="71"/>
  <c r="BN85" i="71" s="1"/>
  <c r="CB23" i="71"/>
  <c r="CT46" i="71"/>
  <c r="CS87" i="71"/>
  <c r="CT87" i="71" s="1"/>
  <c r="BB90" i="71"/>
  <c r="K95" i="71"/>
  <c r="CB67" i="71"/>
  <c r="BS95" i="71"/>
  <c r="BT95" i="71" s="1"/>
  <c r="BT85" i="71"/>
  <c r="BZ55" i="71"/>
  <c r="BN19" i="71"/>
  <c r="AZ91" i="71"/>
  <c r="CJ12" i="71"/>
  <c r="CI86" i="71"/>
  <c r="CJ86" i="71" s="1"/>
  <c r="AV86" i="71"/>
  <c r="BB88" i="71"/>
  <c r="BB91" i="71"/>
  <c r="W89" i="71"/>
  <c r="BC90" i="71"/>
  <c r="AX90" i="71"/>
  <c r="CB32" i="71"/>
  <c r="BT94" i="71"/>
  <c r="S94" i="71"/>
  <c r="BN17" i="71"/>
  <c r="CB61" i="71"/>
  <c r="CU33" i="71"/>
  <c r="CV33" i="71" s="1"/>
  <c r="AP97" i="71"/>
  <c r="AO98" i="71" s="1"/>
  <c r="AO97" i="71"/>
  <c r="CU73" i="71"/>
  <c r="CV73" i="71" s="1"/>
  <c r="AL91" i="71"/>
  <c r="I85" i="71"/>
  <c r="CB85" i="71" s="1"/>
  <c r="L95" i="71"/>
  <c r="CB26" i="71"/>
  <c r="BK97" i="71"/>
  <c r="BL97" i="71"/>
  <c r="BK98" i="71" s="1"/>
  <c r="AH88" i="71"/>
  <c r="AQ88" i="71"/>
  <c r="CF17" i="71"/>
  <c r="CE88" i="71"/>
  <c r="CF88" i="71" s="1"/>
  <c r="BJ91" i="71"/>
  <c r="BY93" i="71"/>
  <c r="AU97" i="71"/>
  <c r="AV97" i="71"/>
  <c r="AU98" i="71" s="1"/>
  <c r="CU14" i="71"/>
  <c r="CV14" i="71" s="1"/>
  <c r="CD11" i="71"/>
  <c r="CC89" i="71"/>
  <c r="CD89" i="71" s="1"/>
  <c r="CC78" i="71"/>
  <c r="AT89" i="71"/>
  <c r="BC89" i="71"/>
  <c r="BN32" i="71"/>
  <c r="BZ28" i="71"/>
  <c r="M36" i="71"/>
  <c r="BH86" i="71"/>
  <c r="BM86" i="71"/>
  <c r="BN86" i="71" s="1"/>
  <c r="BZ54" i="71"/>
  <c r="CB21" i="71"/>
  <c r="S88" i="71"/>
  <c r="BZ12" i="71"/>
  <c r="CU19" i="71"/>
  <c r="CV19" i="71" s="1"/>
  <c r="BT91" i="71"/>
  <c r="BN24" i="71"/>
  <c r="CU68" i="71"/>
  <c r="CV68" i="71" s="1"/>
  <c r="S85" i="71"/>
  <c r="P95" i="71"/>
  <c r="AN93" i="71"/>
  <c r="CB48" i="71"/>
  <c r="CB45" i="71"/>
  <c r="CB19" i="71"/>
  <c r="CU20" i="71"/>
  <c r="CV20" i="71" s="1"/>
  <c r="CB36" i="71"/>
  <c r="CU62" i="71"/>
  <c r="CV62" i="71" s="1"/>
  <c r="AX88" i="71"/>
  <c r="CU46" i="71"/>
  <c r="CV46" i="71" s="1"/>
  <c r="M43" i="71"/>
  <c r="CP40" i="71"/>
  <c r="CO85" i="71"/>
  <c r="CU67" i="71"/>
  <c r="CV67" i="71" s="1"/>
  <c r="N95" i="71"/>
  <c r="S84" i="71"/>
  <c r="CP11" i="71"/>
  <c r="CO78" i="71"/>
  <c r="CO90" i="71"/>
  <c r="CP90" i="71" s="1"/>
  <c r="BN39" i="71"/>
  <c r="BH97" i="71"/>
  <c r="BG98" i="71" s="1"/>
  <c r="BG97" i="71"/>
  <c r="CU76" i="71"/>
  <c r="CV76" i="71" s="1"/>
  <c r="AX94" i="71"/>
  <c r="BC94" i="71"/>
  <c r="BB85" i="71"/>
  <c r="BA95" i="71"/>
  <c r="AT88" i="71"/>
  <c r="BC88" i="71"/>
  <c r="BN73" i="71"/>
  <c r="CV43" i="71"/>
  <c r="CK86" i="71"/>
  <c r="CL86" i="71" s="1"/>
  <c r="CL12" i="71"/>
  <c r="CF13" i="71"/>
  <c r="CE91" i="71"/>
  <c r="CF91" i="71" s="1"/>
  <c r="CL15" i="71"/>
  <c r="CK92" i="71"/>
  <c r="CL92" i="71" s="1"/>
  <c r="BC86" i="71"/>
  <c r="AT86" i="71"/>
  <c r="CU13" i="71"/>
  <c r="CV13" i="71" s="1"/>
  <c r="BN31" i="71"/>
  <c r="CU50" i="71"/>
  <c r="CV50" i="71" s="1"/>
  <c r="CU39" i="71"/>
  <c r="CV39" i="71" s="1"/>
  <c r="BN22" i="71"/>
  <c r="BI97" i="71"/>
  <c r="BJ97" i="71"/>
  <c r="BI98" i="71" s="1"/>
  <c r="CU26" i="71"/>
  <c r="CV26" i="71" s="1"/>
  <c r="BN67" i="71"/>
  <c r="CV23" i="71"/>
  <c r="BZ91" i="71"/>
  <c r="CU42" i="71"/>
  <c r="CV42" i="71" s="1"/>
  <c r="AZ97" i="71"/>
  <c r="AY98" i="71" s="1"/>
  <c r="AY97" i="71"/>
  <c r="BZ90" i="71"/>
  <c r="CU90" i="71"/>
  <c r="CV90" i="71" s="1"/>
  <c r="BN28" i="71"/>
  <c r="CU71" i="71"/>
  <c r="CV71" i="71" s="1"/>
  <c r="I89" i="71"/>
  <c r="CB89" i="71" s="1"/>
  <c r="I88" i="71"/>
  <c r="CB88" i="71" s="1"/>
  <c r="CR40" i="71"/>
  <c r="CQ85" i="71"/>
  <c r="CU32" i="71"/>
  <c r="CV32" i="71" s="1"/>
  <c r="BN20" i="71"/>
  <c r="BN60" i="71"/>
  <c r="BT86" i="71"/>
  <c r="BN34" i="71"/>
  <c r="BN63" i="71"/>
  <c r="BN76" i="71"/>
  <c r="BS97" i="71"/>
  <c r="BT97" i="71"/>
  <c r="BS98" i="71" s="1"/>
  <c r="CI89" i="71"/>
  <c r="CJ89" i="71" s="1"/>
  <c r="CJ38" i="71"/>
  <c r="AV89" i="71"/>
  <c r="AH86" i="71"/>
  <c r="AQ86" i="71"/>
  <c r="BL87" i="71"/>
  <c r="BM87" i="71"/>
  <c r="BN87" i="71" s="1"/>
  <c r="BZ61" i="71"/>
  <c r="CU59" i="71"/>
  <c r="CV59" i="71" s="1"/>
  <c r="CC84" i="71"/>
  <c r="CD40" i="71"/>
  <c r="CR16" i="71"/>
  <c r="CQ93" i="71"/>
  <c r="CR93" i="71" s="1"/>
  <c r="BZ21" i="71"/>
  <c r="BN46" i="71"/>
  <c r="BJ92" i="71"/>
  <c r="BN75" i="71"/>
  <c r="S92" i="71"/>
  <c r="CB63" i="71"/>
  <c r="S93" i="71"/>
  <c r="BN62" i="71"/>
  <c r="CP77" i="71"/>
  <c r="CO92" i="71"/>
  <c r="CP92" i="71" s="1"/>
  <c r="V95" i="71"/>
  <c r="BL84" i="71"/>
  <c r="CO86" i="71"/>
  <c r="CP86" i="71" s="1"/>
  <c r="CP12" i="71"/>
  <c r="AJ97" i="71"/>
  <c r="AI98" i="71" s="1"/>
  <c r="AI97" i="71"/>
  <c r="CL11" i="71"/>
  <c r="CK78" i="71"/>
  <c r="CK88" i="71"/>
  <c r="CL88" i="71" s="1"/>
  <c r="BY86" i="71"/>
  <c r="BM94" i="71"/>
  <c r="BN94" i="71" s="1"/>
  <c r="BL94" i="71"/>
  <c r="AL86" i="71"/>
  <c r="AA95" i="71"/>
  <c r="BZ94" i="71"/>
  <c r="CU94" i="71"/>
  <c r="CV94" i="71" s="1"/>
  <c r="BN35" i="71"/>
  <c r="AH92" i="71"/>
  <c r="AQ92" i="71"/>
  <c r="CH15" i="71"/>
  <c r="CG92" i="71"/>
  <c r="CH92" i="71" s="1"/>
  <c r="BN29" i="71"/>
  <c r="BN61" i="71"/>
  <c r="BB92" i="71"/>
  <c r="CB42" i="71"/>
  <c r="CU69" i="71"/>
  <c r="CV69" i="71" s="1"/>
  <c r="CB41" i="71"/>
  <c r="S91" i="71"/>
  <c r="CU31" i="71"/>
  <c r="CV31" i="71" s="1"/>
  <c r="BN58" i="71"/>
  <c r="M11" i="71"/>
  <c r="M78" i="71" s="1"/>
  <c r="BZ27" i="71"/>
  <c r="CB39" i="71"/>
  <c r="BY92" i="71"/>
  <c r="CR77" i="71"/>
  <c r="CQ92" i="71"/>
  <c r="CR92" i="71" s="1"/>
  <c r="AL97" i="71"/>
  <c r="AK98" i="71" s="1"/>
  <c r="AK97" i="71"/>
  <c r="CU65" i="71"/>
  <c r="CV65" i="71" s="1"/>
  <c r="CU72" i="71"/>
  <c r="CV72" i="71" s="1"/>
  <c r="BC92" i="71"/>
  <c r="AT92" i="71"/>
  <c r="CG78" i="71"/>
  <c r="CH11" i="71"/>
  <c r="CG89" i="71"/>
  <c r="CH89" i="71" s="1"/>
  <c r="CE78" i="71"/>
  <c r="CF11" i="71"/>
  <c r="CE89" i="71"/>
  <c r="CF89" i="71" s="1"/>
  <c r="BY85" i="71"/>
  <c r="AP94" i="71"/>
  <c r="CB44" i="71"/>
  <c r="AL87" i="71"/>
  <c r="AQ87" i="71"/>
  <c r="BA97" i="71"/>
  <c r="BB97" i="71"/>
  <c r="BA98" i="71" s="1"/>
  <c r="BN54" i="71"/>
  <c r="BB94" i="71"/>
  <c r="CU55" i="71"/>
  <c r="CV55" i="71" s="1"/>
  <c r="CB17" i="71"/>
  <c r="W91" i="71"/>
  <c r="M73" i="71"/>
  <c r="W78" i="71"/>
  <c r="CR11" i="71"/>
  <c r="CQ90" i="71"/>
  <c r="CR90" i="71" s="1"/>
  <c r="CQ78" i="71"/>
  <c r="AW97" i="71"/>
  <c r="AX97" i="71"/>
  <c r="AW98" i="71" s="1"/>
  <c r="BN36" i="71"/>
  <c r="CU36" i="71"/>
  <c r="CV36" i="71" s="1"/>
  <c r="BN53" i="71"/>
  <c r="CB14" i="71"/>
  <c r="CB97" i="71" s="1"/>
  <c r="CA98" i="71" s="1"/>
  <c r="BM88" i="71"/>
  <c r="BN88" i="71" s="1"/>
  <c r="BH88" i="71"/>
  <c r="CP17" i="71"/>
  <c r="CO88" i="71"/>
  <c r="CP88" i="71" s="1"/>
  <c r="CU60" i="71"/>
  <c r="CV60" i="71" s="1"/>
  <c r="AP90" i="71"/>
  <c r="AZ87" i="71"/>
  <c r="CB31" i="71"/>
  <c r="CS91" i="71"/>
  <c r="CT91" i="71" s="1"/>
  <c r="CT14" i="71"/>
  <c r="I86" i="71"/>
  <c r="CB86" i="71" s="1"/>
  <c r="BH91" i="71"/>
  <c r="BM91" i="71"/>
  <c r="BN91" i="71" s="1"/>
  <c r="BN13" i="71"/>
  <c r="CU47" i="71"/>
  <c r="CV47" i="71" s="1"/>
  <c r="BN43" i="71"/>
  <c r="BL90" i="71"/>
  <c r="BM90" i="71"/>
  <c r="BN90" i="71" s="1"/>
  <c r="BY89" i="71"/>
  <c r="CG88" i="71"/>
  <c r="CH88" i="71" s="1"/>
  <c r="CH17" i="71"/>
  <c r="Z78" i="71"/>
  <c r="AZ92" i="71"/>
  <c r="AV88" i="71"/>
  <c r="CJ11" i="71"/>
  <c r="CI88" i="71"/>
  <c r="CJ88" i="71" s="1"/>
  <c r="CI78" i="71"/>
  <c r="BN21" i="71"/>
  <c r="BZ14" i="71"/>
  <c r="AT97" i="71"/>
  <c r="AS98" i="71" s="1"/>
  <c r="AS97" i="71"/>
  <c r="CU40" i="71"/>
  <c r="CV40" i="71" s="1"/>
  <c r="CU28" i="71"/>
  <c r="CV28" i="71" s="1"/>
  <c r="BN12" i="71"/>
  <c r="CU54" i="71"/>
  <c r="CV54" i="71" s="1"/>
  <c r="CU12" i="71"/>
  <c r="CV12" i="71" s="1"/>
  <c r="CB37" i="71"/>
  <c r="AZ94" i="71"/>
  <c r="BN27" i="71"/>
  <c r="CO93" i="71"/>
  <c r="CP93" i="71" s="1"/>
  <c r="CP16" i="71"/>
  <c r="AV91" i="71"/>
  <c r="CJ13" i="71"/>
  <c r="CI91" i="71"/>
  <c r="CJ91" i="71" s="1"/>
  <c r="M55" i="71"/>
  <c r="BZ62" i="71"/>
  <c r="BN47" i="71"/>
  <c r="CQ88" i="71"/>
  <c r="CR88" i="71" s="1"/>
  <c r="CR17" i="71"/>
  <c r="BT88" i="71"/>
  <c r="AR11" i="71"/>
  <c r="CU30" i="71"/>
  <c r="CV30" i="71" s="1"/>
  <c r="BZ46" i="71"/>
  <c r="BN18" i="71"/>
  <c r="AM95" i="71"/>
  <c r="AN95" i="71" s="1"/>
  <c r="AN85" i="71"/>
  <c r="BZ67" i="71"/>
  <c r="X95" i="71"/>
  <c r="BC56" i="71"/>
  <c r="BC69" i="71"/>
  <c r="BC64" i="71"/>
  <c r="BC45" i="71"/>
  <c r="BC52" i="71"/>
  <c r="BC25" i="71"/>
  <c r="BC71" i="71"/>
  <c r="BC68" i="71"/>
  <c r="BC65" i="71"/>
  <c r="BC26" i="71"/>
  <c r="BC49" i="71"/>
  <c r="BC77" i="71"/>
  <c r="BC16" i="71"/>
  <c r="BC38" i="71"/>
  <c r="BC48" i="71"/>
  <c r="BC37" i="71"/>
  <c r="BC19" i="71"/>
  <c r="BC17" i="71"/>
  <c r="BC32" i="71"/>
  <c r="BC39" i="71"/>
  <c r="BC22" i="71"/>
  <c r="BC67" i="71"/>
  <c r="BC34" i="71"/>
  <c r="BC36" i="71"/>
  <c r="BC53" i="71"/>
  <c r="BC13" i="71"/>
  <c r="BC43" i="71"/>
  <c r="BC21" i="71"/>
  <c r="BC27" i="71"/>
  <c r="BC18" i="71"/>
  <c r="BC42" i="71"/>
  <c r="BC14" i="71"/>
  <c r="BC74" i="71"/>
  <c r="BC59" i="71"/>
  <c r="BC11" i="71"/>
  <c r="BC41" i="71"/>
  <c r="BC57" i="71"/>
  <c r="BC33" i="71"/>
  <c r="BC40" i="71"/>
  <c r="BC70" i="71"/>
  <c r="BC72" i="71"/>
  <c r="BC55" i="71"/>
  <c r="BC23" i="71"/>
  <c r="BC51" i="71"/>
  <c r="BC15" i="71"/>
  <c r="BC44" i="71"/>
  <c r="BC30" i="71"/>
  <c r="BC66" i="71"/>
  <c r="BC50" i="71"/>
  <c r="BC24" i="71"/>
  <c r="BC73" i="71"/>
  <c r="BC31" i="71"/>
  <c r="BC28" i="71"/>
  <c r="BC20" i="71"/>
  <c r="BC63" i="71"/>
  <c r="BC76" i="71"/>
  <c r="BC62" i="71"/>
  <c r="BC35" i="71"/>
  <c r="BC61" i="71"/>
  <c r="BC12" i="71"/>
  <c r="BC60" i="71"/>
  <c r="BC46" i="71"/>
  <c r="BC75" i="71"/>
  <c r="BC29" i="71"/>
  <c r="BC58" i="71"/>
  <c r="BC54" i="71"/>
  <c r="BC47" i="71"/>
  <c r="BO47" i="71" l="1"/>
  <c r="BP47" i="71" s="1"/>
  <c r="BD47" i="71"/>
  <c r="BQ47" i="71"/>
  <c r="BR47" i="71" s="1"/>
  <c r="BE47" i="71"/>
  <c r="BF47" i="71" s="1"/>
  <c r="BD54" i="71"/>
  <c r="BO54" i="71"/>
  <c r="BP54" i="71" s="1"/>
  <c r="BE54" i="71"/>
  <c r="BF54" i="71" s="1"/>
  <c r="BQ54" i="71"/>
  <c r="BR54" i="71" s="1"/>
  <c r="BO58" i="71"/>
  <c r="BP58" i="71" s="1"/>
  <c r="BD58" i="71"/>
  <c r="BQ58" i="71"/>
  <c r="BR58" i="71" s="1"/>
  <c r="BE58" i="71"/>
  <c r="BF58" i="71" s="1"/>
  <c r="BD29" i="71"/>
  <c r="BO29" i="71"/>
  <c r="BP29" i="71" s="1"/>
  <c r="BQ29" i="71"/>
  <c r="BR29" i="71" s="1"/>
  <c r="BE29" i="71"/>
  <c r="BF29" i="71" s="1"/>
  <c r="BO75" i="71"/>
  <c r="BP75" i="71" s="1"/>
  <c r="BD75" i="71"/>
  <c r="BQ75" i="71"/>
  <c r="BR75" i="71" s="1"/>
  <c r="BE75" i="71"/>
  <c r="BF75" i="71" s="1"/>
  <c r="BO46" i="71"/>
  <c r="BP46" i="71" s="1"/>
  <c r="BD46" i="71"/>
  <c r="BQ46" i="71"/>
  <c r="BR46" i="71" s="1"/>
  <c r="BE46" i="71"/>
  <c r="BF46" i="71" s="1"/>
  <c r="BD60" i="71"/>
  <c r="BO60" i="71"/>
  <c r="BP60" i="71" s="1"/>
  <c r="BE60" i="71"/>
  <c r="BF60" i="71" s="1"/>
  <c r="BQ60" i="71"/>
  <c r="BR60" i="71" s="1"/>
  <c r="BO12" i="71"/>
  <c r="BP12" i="71" s="1"/>
  <c r="BD12" i="71"/>
  <c r="BQ12" i="71"/>
  <c r="BR12" i="71" s="1"/>
  <c r="BE12" i="71"/>
  <c r="BF12" i="71" s="1"/>
  <c r="BD61" i="71"/>
  <c r="BO61" i="71"/>
  <c r="BP61" i="71" s="1"/>
  <c r="BE61" i="71"/>
  <c r="BF61" i="71" s="1"/>
  <c r="BQ61" i="71"/>
  <c r="BR61" i="71" s="1"/>
  <c r="BO35" i="71"/>
  <c r="BP35" i="71" s="1"/>
  <c r="BD35" i="71"/>
  <c r="BQ35" i="71"/>
  <c r="BR35" i="71" s="1"/>
  <c r="BE35" i="71"/>
  <c r="BF35" i="71" s="1"/>
  <c r="BD62" i="71"/>
  <c r="BO62" i="71"/>
  <c r="BP62" i="71" s="1"/>
  <c r="BQ62" i="71"/>
  <c r="BR62" i="71" s="1"/>
  <c r="BE62" i="71"/>
  <c r="BF62" i="71" s="1"/>
  <c r="BD76" i="71"/>
  <c r="BO76" i="71"/>
  <c r="BP76" i="71" s="1"/>
  <c r="BQ76" i="71"/>
  <c r="BR76" i="71" s="1"/>
  <c r="BE76" i="71"/>
  <c r="BF76" i="71" s="1"/>
  <c r="BD63" i="71"/>
  <c r="BO63" i="71"/>
  <c r="BP63" i="71" s="1"/>
  <c r="BQ63" i="71"/>
  <c r="BR63" i="71" s="1"/>
  <c r="BE63" i="71"/>
  <c r="BF63" i="71" s="1"/>
  <c r="BD20" i="71"/>
  <c r="BO20" i="71"/>
  <c r="BP20" i="71" s="1"/>
  <c r="BQ20" i="71"/>
  <c r="BR20" i="71" s="1"/>
  <c r="BE20" i="71"/>
  <c r="BF20" i="71" s="1"/>
  <c r="BO28" i="71"/>
  <c r="BP28" i="71" s="1"/>
  <c r="BD28" i="71"/>
  <c r="BQ28" i="71"/>
  <c r="BR28" i="71" s="1"/>
  <c r="BE28" i="71"/>
  <c r="BF28" i="71" s="1"/>
  <c r="BD31" i="71"/>
  <c r="BO31" i="71"/>
  <c r="BP31" i="71" s="1"/>
  <c r="BE31" i="71"/>
  <c r="BF31" i="71" s="1"/>
  <c r="BQ31" i="71"/>
  <c r="BR31" i="71" s="1"/>
  <c r="BD73" i="71"/>
  <c r="BO73" i="71"/>
  <c r="BP73" i="71" s="1"/>
  <c r="BQ73" i="71"/>
  <c r="BR73" i="71" s="1"/>
  <c r="BE73" i="71"/>
  <c r="BF73" i="71" s="1"/>
  <c r="BD24" i="71"/>
  <c r="BO24" i="71"/>
  <c r="BP24" i="71" s="1"/>
  <c r="BE24" i="71"/>
  <c r="BF24" i="71" s="1"/>
  <c r="BQ24" i="71"/>
  <c r="BR24" i="71" s="1"/>
  <c r="BD50" i="71"/>
  <c r="BO50" i="71"/>
  <c r="BP50" i="71" s="1"/>
  <c r="BQ50" i="71"/>
  <c r="BR50" i="71" s="1"/>
  <c r="BE50" i="71"/>
  <c r="BF50" i="71" s="1"/>
  <c r="BO66" i="71"/>
  <c r="BP66" i="71" s="1"/>
  <c r="BD66" i="71"/>
  <c r="BQ66" i="71"/>
  <c r="BR66" i="71" s="1"/>
  <c r="BE66" i="71"/>
  <c r="BF66" i="71" s="1"/>
  <c r="BO30" i="71"/>
  <c r="BP30" i="71" s="1"/>
  <c r="BD30" i="71"/>
  <c r="BQ30" i="71"/>
  <c r="BR30" i="71" s="1"/>
  <c r="BE30" i="71"/>
  <c r="BF30" i="71" s="1"/>
  <c r="BD44" i="71"/>
  <c r="BO44" i="71"/>
  <c r="BP44" i="71" s="1"/>
  <c r="BE44" i="71"/>
  <c r="BF44" i="71" s="1"/>
  <c r="BQ44" i="71"/>
  <c r="BR44" i="71" s="1"/>
  <c r="BD15" i="71"/>
  <c r="BO15" i="71"/>
  <c r="BP15" i="71" s="1"/>
  <c r="BE15" i="71"/>
  <c r="BF15" i="71" s="1"/>
  <c r="BQ15" i="71"/>
  <c r="BR15" i="71" s="1"/>
  <c r="BD51" i="71"/>
  <c r="BO51" i="71"/>
  <c r="BP51" i="71" s="1"/>
  <c r="BQ51" i="71"/>
  <c r="BR51" i="71" s="1"/>
  <c r="BE51" i="71"/>
  <c r="BF51" i="71" s="1"/>
  <c r="BD23" i="71"/>
  <c r="BO23" i="71"/>
  <c r="BP23" i="71" s="1"/>
  <c r="BQ23" i="71"/>
  <c r="BR23" i="71" s="1"/>
  <c r="BE23" i="71"/>
  <c r="BF23" i="71" s="1"/>
  <c r="BD55" i="71"/>
  <c r="BO55" i="71"/>
  <c r="BP55" i="71" s="1"/>
  <c r="BE55" i="71"/>
  <c r="BF55" i="71" s="1"/>
  <c r="BQ55" i="71"/>
  <c r="BR55" i="71" s="1"/>
  <c r="BO72" i="71"/>
  <c r="BP72" i="71" s="1"/>
  <c r="BD72" i="71"/>
  <c r="BQ72" i="71"/>
  <c r="BR72" i="71" s="1"/>
  <c r="BE72" i="71"/>
  <c r="BF72" i="71" s="1"/>
  <c r="BO70" i="71"/>
  <c r="BP70" i="71" s="1"/>
  <c r="BD70" i="71"/>
  <c r="BQ70" i="71"/>
  <c r="BR70" i="71" s="1"/>
  <c r="BE70" i="71"/>
  <c r="BF70" i="71" s="1"/>
  <c r="BD40" i="71"/>
  <c r="BO40" i="71"/>
  <c r="BP40" i="71" s="1"/>
  <c r="BQ40" i="71"/>
  <c r="BR40" i="71" s="1"/>
  <c r="BE40" i="71"/>
  <c r="BF40" i="71" s="1"/>
  <c r="BO33" i="71"/>
  <c r="BP33" i="71" s="1"/>
  <c r="BD33" i="71"/>
  <c r="BE33" i="71"/>
  <c r="BF33" i="71" s="1"/>
  <c r="BQ33" i="71"/>
  <c r="BR33" i="71" s="1"/>
  <c r="BD57" i="71"/>
  <c r="BO57" i="71"/>
  <c r="BP57" i="71" s="1"/>
  <c r="BQ57" i="71"/>
  <c r="BR57" i="71" s="1"/>
  <c r="BE57" i="71"/>
  <c r="BF57" i="71" s="1"/>
  <c r="BO41" i="71"/>
  <c r="BP41" i="71" s="1"/>
  <c r="BD41" i="71"/>
  <c r="BQ41" i="71"/>
  <c r="BR41" i="71" s="1"/>
  <c r="BE41" i="71"/>
  <c r="BF41" i="71" s="1"/>
  <c r="BD11" i="71"/>
  <c r="BC78" i="71"/>
  <c r="BO11" i="71"/>
  <c r="BQ11" i="71"/>
  <c r="BE11" i="71"/>
  <c r="BO59" i="71"/>
  <c r="BP59" i="71" s="1"/>
  <c r="BD59" i="71"/>
  <c r="BQ59" i="71"/>
  <c r="BR59" i="71" s="1"/>
  <c r="BE59" i="71"/>
  <c r="BF59" i="71" s="1"/>
  <c r="BO74" i="71"/>
  <c r="BP74" i="71" s="1"/>
  <c r="BD74" i="71"/>
  <c r="BQ74" i="71"/>
  <c r="BR74" i="71" s="1"/>
  <c r="BE74" i="71"/>
  <c r="BF74" i="71" s="1"/>
  <c r="BO14" i="71"/>
  <c r="BP14" i="71" s="1"/>
  <c r="BD14" i="71"/>
  <c r="BE14" i="71"/>
  <c r="BF14" i="71" s="1"/>
  <c r="BQ14" i="71"/>
  <c r="BR14" i="71" s="1"/>
  <c r="BD42" i="71"/>
  <c r="BO42" i="71"/>
  <c r="BP42" i="71" s="1"/>
  <c r="BQ42" i="71"/>
  <c r="BR42" i="71" s="1"/>
  <c r="BE42" i="71"/>
  <c r="BF42" i="71" s="1"/>
  <c r="BO18" i="71"/>
  <c r="BP18" i="71" s="1"/>
  <c r="BD18" i="71"/>
  <c r="BE18" i="71"/>
  <c r="BF18" i="71" s="1"/>
  <c r="BQ18" i="71"/>
  <c r="BR18" i="71" s="1"/>
  <c r="BO27" i="71"/>
  <c r="BP27" i="71" s="1"/>
  <c r="BD27" i="71"/>
  <c r="BQ27" i="71"/>
  <c r="BR27" i="71" s="1"/>
  <c r="BE27" i="71"/>
  <c r="BF27" i="71" s="1"/>
  <c r="BD21" i="71"/>
  <c r="BO21" i="71"/>
  <c r="BP21" i="71" s="1"/>
  <c r="BQ21" i="71"/>
  <c r="BR21" i="71" s="1"/>
  <c r="BE21" i="71"/>
  <c r="BF21" i="71" s="1"/>
  <c r="BD43" i="71"/>
  <c r="BO43" i="71"/>
  <c r="BP43" i="71" s="1"/>
  <c r="BE43" i="71"/>
  <c r="BF43" i="71" s="1"/>
  <c r="BQ43" i="71"/>
  <c r="BR43" i="71" s="1"/>
  <c r="BD13" i="71"/>
  <c r="BO13" i="71"/>
  <c r="BP13" i="71" s="1"/>
  <c r="BE13" i="71"/>
  <c r="BF13" i="71" s="1"/>
  <c r="BQ13" i="71"/>
  <c r="BR13" i="71" s="1"/>
  <c r="BD53" i="71"/>
  <c r="BO53" i="71"/>
  <c r="BP53" i="71" s="1"/>
  <c r="BQ53" i="71"/>
  <c r="BR53" i="71" s="1"/>
  <c r="BE53" i="71"/>
  <c r="BF53" i="71" s="1"/>
  <c r="BD36" i="71"/>
  <c r="BO36" i="71"/>
  <c r="BP36" i="71" s="1"/>
  <c r="BE36" i="71"/>
  <c r="BF36" i="71" s="1"/>
  <c r="BQ36" i="71"/>
  <c r="BR36" i="71" s="1"/>
  <c r="BD34" i="71"/>
  <c r="BO34" i="71"/>
  <c r="BP34" i="71" s="1"/>
  <c r="BQ34" i="71"/>
  <c r="BR34" i="71" s="1"/>
  <c r="BE34" i="71"/>
  <c r="BF34" i="71" s="1"/>
  <c r="BO67" i="71"/>
  <c r="BP67" i="71" s="1"/>
  <c r="BD67" i="71"/>
  <c r="BQ67" i="71"/>
  <c r="BR67" i="71" s="1"/>
  <c r="BE67" i="71"/>
  <c r="BF67" i="71" s="1"/>
  <c r="BO22" i="71"/>
  <c r="BP22" i="71" s="1"/>
  <c r="BD22" i="71"/>
  <c r="BQ22" i="71"/>
  <c r="BR22" i="71" s="1"/>
  <c r="BE22" i="71"/>
  <c r="BF22" i="71" s="1"/>
  <c r="BO39" i="71"/>
  <c r="BP39" i="71" s="1"/>
  <c r="BD39" i="71"/>
  <c r="BQ39" i="71"/>
  <c r="BR39" i="71" s="1"/>
  <c r="BE39" i="71"/>
  <c r="BF39" i="71" s="1"/>
  <c r="BO32" i="71"/>
  <c r="BP32" i="71" s="1"/>
  <c r="BD32" i="71"/>
  <c r="BE32" i="71"/>
  <c r="BF32" i="71" s="1"/>
  <c r="BQ32" i="71"/>
  <c r="BR32" i="71" s="1"/>
  <c r="BO17" i="71"/>
  <c r="BP17" i="71" s="1"/>
  <c r="BD17" i="71"/>
  <c r="BQ17" i="71"/>
  <c r="BR17" i="71" s="1"/>
  <c r="BE17" i="71"/>
  <c r="BF17" i="71" s="1"/>
  <c r="BD19" i="71"/>
  <c r="BO19" i="71"/>
  <c r="BP19" i="71" s="1"/>
  <c r="BQ19" i="71"/>
  <c r="BR19" i="71" s="1"/>
  <c r="BE19" i="71"/>
  <c r="BF19" i="71" s="1"/>
  <c r="BD37" i="71"/>
  <c r="BO37" i="71"/>
  <c r="BP37" i="71" s="1"/>
  <c r="BQ37" i="71"/>
  <c r="BR37" i="71" s="1"/>
  <c r="BE37" i="71"/>
  <c r="BF37" i="71" s="1"/>
  <c r="BD48" i="71"/>
  <c r="BO48" i="71"/>
  <c r="BP48" i="71" s="1"/>
  <c r="BE48" i="71"/>
  <c r="BF48" i="71" s="1"/>
  <c r="BQ48" i="71"/>
  <c r="BR48" i="71" s="1"/>
  <c r="BO38" i="71"/>
  <c r="BP38" i="71" s="1"/>
  <c r="BD38" i="71"/>
  <c r="BE38" i="71"/>
  <c r="BF38" i="71" s="1"/>
  <c r="BQ38" i="71"/>
  <c r="BR38" i="71" s="1"/>
  <c r="BD16" i="71"/>
  <c r="BO16" i="71"/>
  <c r="BP16" i="71" s="1"/>
  <c r="BQ16" i="71"/>
  <c r="BR16" i="71" s="1"/>
  <c r="BE16" i="71"/>
  <c r="BF16" i="71" s="1"/>
  <c r="BD77" i="71"/>
  <c r="BO77" i="71"/>
  <c r="BP77" i="71" s="1"/>
  <c r="BQ77" i="71"/>
  <c r="BR77" i="71" s="1"/>
  <c r="BE77" i="71"/>
  <c r="BF77" i="71" s="1"/>
  <c r="BO49" i="71"/>
  <c r="BP49" i="71" s="1"/>
  <c r="BD49" i="71"/>
  <c r="BE49" i="71"/>
  <c r="BF49" i="71" s="1"/>
  <c r="BQ49" i="71"/>
  <c r="BR49" i="71" s="1"/>
  <c r="BO26" i="71"/>
  <c r="BP26" i="71" s="1"/>
  <c r="BD26" i="71"/>
  <c r="BQ26" i="71"/>
  <c r="BR26" i="71" s="1"/>
  <c r="BE26" i="71"/>
  <c r="BF26" i="71" s="1"/>
  <c r="BD65" i="71"/>
  <c r="BO65" i="71"/>
  <c r="BP65" i="71" s="1"/>
  <c r="BQ65" i="71"/>
  <c r="BR65" i="71" s="1"/>
  <c r="BE65" i="71"/>
  <c r="BF65" i="71" s="1"/>
  <c r="BO68" i="71"/>
  <c r="BP68" i="71" s="1"/>
  <c r="BD68" i="71"/>
  <c r="BE68" i="71"/>
  <c r="BF68" i="71" s="1"/>
  <c r="BQ68" i="71"/>
  <c r="BR68" i="71" s="1"/>
  <c r="BD71" i="71"/>
  <c r="BO71" i="71"/>
  <c r="BP71" i="71" s="1"/>
  <c r="BE71" i="71"/>
  <c r="BF71" i="71" s="1"/>
  <c r="BQ71" i="71"/>
  <c r="BR71" i="71" s="1"/>
  <c r="BO25" i="71"/>
  <c r="BP25" i="71" s="1"/>
  <c r="BD25" i="71"/>
  <c r="BE25" i="71"/>
  <c r="BF25" i="71" s="1"/>
  <c r="BQ25" i="71"/>
  <c r="BR25" i="71" s="1"/>
  <c r="BD52" i="71"/>
  <c r="BO52" i="71"/>
  <c r="BP52" i="71" s="1"/>
  <c r="BE52" i="71"/>
  <c r="BF52" i="71" s="1"/>
  <c r="BQ52" i="71"/>
  <c r="BR52" i="71" s="1"/>
  <c r="BD45" i="71"/>
  <c r="BO45" i="71"/>
  <c r="BP45" i="71" s="1"/>
  <c r="BE45" i="71"/>
  <c r="BF45" i="71" s="1"/>
  <c r="BQ45" i="71"/>
  <c r="BR45" i="71" s="1"/>
  <c r="BD64" i="71"/>
  <c r="BO64" i="71"/>
  <c r="BP64" i="71" s="1"/>
  <c r="BE64" i="71"/>
  <c r="BF64" i="71" s="1"/>
  <c r="BQ64" i="71"/>
  <c r="BR64" i="71" s="1"/>
  <c r="BO69" i="71"/>
  <c r="BP69" i="71" s="1"/>
  <c r="BD69" i="71"/>
  <c r="BQ69" i="71"/>
  <c r="BR69" i="71" s="1"/>
  <c r="BE69" i="71"/>
  <c r="BF69" i="71" s="1"/>
  <c r="BD56" i="71"/>
  <c r="BO56" i="71"/>
  <c r="BP56" i="71" s="1"/>
  <c r="BQ56" i="71"/>
  <c r="BR56" i="71" s="1"/>
  <c r="BE56" i="71"/>
  <c r="BF56" i="71" s="1"/>
  <c r="AR87" i="71"/>
  <c r="BE87" i="71"/>
  <c r="CU85" i="71"/>
  <c r="CV85" i="71" s="1"/>
  <c r="BZ85" i="71"/>
  <c r="CE97" i="71"/>
  <c r="CF97" i="71"/>
  <c r="CE98" i="71" s="1"/>
  <c r="CK97" i="71"/>
  <c r="CL97" i="71"/>
  <c r="CK98" i="71" s="1"/>
  <c r="CR97" i="71"/>
  <c r="CQ98" i="71" s="1"/>
  <c r="CQ97" i="71"/>
  <c r="CG97" i="71"/>
  <c r="CH97" i="71"/>
  <c r="CG98" i="71" s="1"/>
  <c r="CU92" i="71"/>
  <c r="CV92" i="71" s="1"/>
  <c r="BZ92" i="71"/>
  <c r="BE92" i="71"/>
  <c r="AR92" i="71"/>
  <c r="BZ86" i="71"/>
  <c r="CU86" i="71"/>
  <c r="CV86" i="71" s="1"/>
  <c r="CC95" i="71"/>
  <c r="CD95" i="71" s="1"/>
  <c r="CD84" i="71"/>
  <c r="CQ95" i="71"/>
  <c r="CR95" i="71" s="1"/>
  <c r="CR85" i="71"/>
  <c r="CU91" i="71"/>
  <c r="CV91" i="71" s="1"/>
  <c r="BO86" i="71"/>
  <c r="BP86" i="71" s="1"/>
  <c r="BD86" i="71"/>
  <c r="BO88" i="71"/>
  <c r="BP88" i="71" s="1"/>
  <c r="BD88" i="71"/>
  <c r="BB95" i="71"/>
  <c r="BO94" i="71"/>
  <c r="BP94" i="71" s="1"/>
  <c r="BD94" i="71"/>
  <c r="S95" i="71"/>
  <c r="C100" i="71" s="1"/>
  <c r="BD89" i="71"/>
  <c r="BO89" i="71"/>
  <c r="BP89" i="71" s="1"/>
  <c r="CD97" i="71"/>
  <c r="CC98" i="71" s="1"/>
  <c r="CC97" i="71"/>
  <c r="BZ93" i="71"/>
  <c r="CU93" i="71"/>
  <c r="CV93" i="71" s="1"/>
  <c r="AR88" i="71"/>
  <c r="BE88" i="71"/>
  <c r="BE89" i="71"/>
  <c r="AR89" i="71"/>
  <c r="AR90" i="71"/>
  <c r="BE90" i="71"/>
  <c r="BZ87" i="71"/>
  <c r="CU87" i="71"/>
  <c r="CV87" i="71" s="1"/>
  <c r="CM97" i="71"/>
  <c r="CN97" i="71"/>
  <c r="CM98" i="71" s="1"/>
  <c r="BD93" i="71"/>
  <c r="BO93" i="71"/>
  <c r="BP93" i="71" s="1"/>
  <c r="AT95" i="71"/>
  <c r="BO91" i="71"/>
  <c r="BP91" i="71" s="1"/>
  <c r="BD91" i="71"/>
  <c r="AX95" i="71"/>
  <c r="BZ97" i="71"/>
  <c r="BY98" i="71" s="1"/>
  <c r="BY97" i="71"/>
  <c r="CA97" i="71"/>
  <c r="AH95" i="71"/>
  <c r="AP95" i="71"/>
  <c r="CU84" i="71"/>
  <c r="BY95" i="71"/>
  <c r="BN89" i="71"/>
  <c r="AZ95" i="71"/>
  <c r="AL95" i="71"/>
  <c r="BD87" i="71"/>
  <c r="BO87" i="71"/>
  <c r="BP87" i="71" s="1"/>
  <c r="CM95" i="71"/>
  <c r="CN95" i="71" s="1"/>
  <c r="CN84" i="71"/>
  <c r="CE95" i="71"/>
  <c r="CF95" i="71" s="1"/>
  <c r="CF84" i="71"/>
  <c r="CU78" i="71"/>
  <c r="AR97" i="71"/>
  <c r="AQ98" i="71" s="1"/>
  <c r="AQ97" i="71"/>
  <c r="CI97" i="71"/>
  <c r="CJ97" i="71"/>
  <c r="CI98" i="71" s="1"/>
  <c r="BZ89" i="71"/>
  <c r="CU89" i="71"/>
  <c r="CV89" i="71" s="1"/>
  <c r="BD92" i="71"/>
  <c r="BO92" i="71"/>
  <c r="BP92" i="71" s="1"/>
  <c r="BE86" i="71"/>
  <c r="AR86" i="71"/>
  <c r="CP97" i="71"/>
  <c r="CO98" i="71" s="1"/>
  <c r="CO97" i="71"/>
  <c r="CP85" i="71"/>
  <c r="CO95" i="71"/>
  <c r="CP95" i="71" s="1"/>
  <c r="BO90" i="71"/>
  <c r="BP90" i="71" s="1"/>
  <c r="BD90" i="71"/>
  <c r="BL95" i="71"/>
  <c r="AH100" i="71"/>
  <c r="AH99" i="71"/>
  <c r="AG107" i="71"/>
  <c r="AG103" i="71"/>
  <c r="CS97" i="71"/>
  <c r="CT97" i="71"/>
  <c r="CS98" i="71" s="1"/>
  <c r="CU88" i="71"/>
  <c r="CV88" i="71" s="1"/>
  <c r="BZ88" i="71"/>
  <c r="BC95" i="71"/>
  <c r="BD95" i="71" s="1"/>
  <c r="BD84" i="71"/>
  <c r="BO84" i="71"/>
  <c r="BD85" i="71"/>
  <c r="BO85" i="71"/>
  <c r="BP85" i="71" s="1"/>
  <c r="BZ84" i="71"/>
  <c r="I95" i="71"/>
  <c r="CB95" i="71" s="1"/>
  <c r="W95" i="71"/>
  <c r="C99" i="71" s="1"/>
  <c r="CL84" i="71"/>
  <c r="CK95" i="71"/>
  <c r="CL95" i="71" s="1"/>
  <c r="BE84" i="71"/>
  <c r="AR84" i="71"/>
  <c r="AQ95" i="71"/>
  <c r="AR95" i="71" s="1"/>
  <c r="BE94" i="71"/>
  <c r="AR94" i="71"/>
  <c r="BN97" i="71"/>
  <c r="BM98" i="71" s="1"/>
  <c r="BM97" i="71"/>
  <c r="BE85" i="71"/>
  <c r="AR85" i="71"/>
  <c r="BM95" i="71"/>
  <c r="BN95" i="71" s="1"/>
  <c r="BN84" i="71"/>
  <c r="BH95" i="71"/>
  <c r="AR91" i="71"/>
  <c r="BE91" i="71"/>
  <c r="CH84" i="71"/>
  <c r="CG95" i="71"/>
  <c r="CH95" i="71" s="1"/>
  <c r="AV95" i="71"/>
  <c r="CJ84" i="71"/>
  <c r="CI95" i="71"/>
  <c r="CJ95" i="71" s="1"/>
  <c r="CT85" i="71"/>
  <c r="CS95" i="71"/>
  <c r="CT95" i="71" s="1"/>
  <c r="BE93" i="71"/>
  <c r="AR93" i="71"/>
  <c r="CV97" i="71"/>
  <c r="CU98" i="71" s="1"/>
  <c r="CU97" i="71"/>
  <c r="BF85" i="71" l="1"/>
  <c r="BQ85" i="71"/>
  <c r="BR85" i="71" s="1"/>
  <c r="BQ84" i="71"/>
  <c r="BF84" i="71"/>
  <c r="BE95" i="71"/>
  <c r="BF95" i="71" s="1"/>
  <c r="BO95" i="71"/>
  <c r="BP95" i="71" s="1"/>
  <c r="BP84" i="71"/>
  <c r="AH107" i="71"/>
  <c r="AH108" i="71"/>
  <c r="K96" i="71"/>
  <c r="BZ95" i="71"/>
  <c r="BF90" i="71"/>
  <c r="BQ90" i="71"/>
  <c r="BR90" i="71" s="1"/>
  <c r="BF88" i="71"/>
  <c r="BQ88" i="71"/>
  <c r="BR88" i="71" s="1"/>
  <c r="BF92" i="71"/>
  <c r="BQ92" i="71"/>
  <c r="BR92" i="71" s="1"/>
  <c r="BQ78" i="71"/>
  <c r="BR11" i="71"/>
  <c r="BF93" i="71"/>
  <c r="BQ93" i="71"/>
  <c r="BR93" i="71" s="1"/>
  <c r="BQ91" i="71"/>
  <c r="BR91" i="71" s="1"/>
  <c r="BF91" i="71"/>
  <c r="BF94" i="71"/>
  <c r="BQ94" i="71"/>
  <c r="BR94" i="71" s="1"/>
  <c r="C101" i="71"/>
  <c r="D101" i="71" s="1"/>
  <c r="AH103" i="71"/>
  <c r="AH104" i="71"/>
  <c r="L96" i="71"/>
  <c r="BF86" i="71"/>
  <c r="BQ86" i="71"/>
  <c r="BR86" i="71" s="1"/>
  <c r="CV84" i="71"/>
  <c r="CU95" i="71"/>
  <c r="J96" i="71"/>
  <c r="BQ89" i="71"/>
  <c r="BR89" i="71" s="1"/>
  <c r="BF89" i="71"/>
  <c r="BQ87" i="71"/>
  <c r="BR87" i="71" s="1"/>
  <c r="BF87" i="71"/>
  <c r="BE78" i="71"/>
  <c r="BF11" i="71"/>
  <c r="BO78" i="71"/>
  <c r="BP11" i="71"/>
  <c r="BD97" i="71"/>
  <c r="BC98" i="71" s="1"/>
  <c r="BC97" i="71"/>
  <c r="CV95" i="71" l="1"/>
  <c r="C103" i="71"/>
  <c r="C104" i="71" s="1"/>
  <c r="C108" i="71" s="1"/>
  <c r="D108" i="71" s="1"/>
  <c r="BO97" i="71"/>
  <c r="BP97" i="71"/>
  <c r="BO98" i="71" s="1"/>
  <c r="BF97" i="71"/>
  <c r="BE98" i="71" s="1"/>
  <c r="BE97" i="71"/>
  <c r="I96" i="71"/>
  <c r="D99" i="71"/>
  <c r="BR97" i="71"/>
  <c r="BQ98" i="71" s="1"/>
  <c r="BQ97" i="71"/>
  <c r="D100" i="71"/>
  <c r="BR84" i="71"/>
  <c r="BQ95" i="71"/>
  <c r="BR95" i="71" s="1"/>
</calcChain>
</file>

<file path=xl/comments1.xml><?xml version="1.0" encoding="utf-8"?>
<comments xmlns="http://schemas.openxmlformats.org/spreadsheetml/2006/main">
  <authors>
    <author>Lipman, Eleonor G.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18590 = 18599 - 9 Federal Write in</t>
        </r>
      </text>
    </comment>
  </commentList>
</comments>
</file>

<file path=xl/comments2.xml><?xml version="1.0" encoding="utf-8"?>
<comments xmlns="http://schemas.openxmlformats.org/spreadsheetml/2006/main">
  <authors>
    <author>Lipman, Eleonor G.</author>
  </authors>
  <commentList>
    <comment ref="E23" authorId="0" shapeId="0">
      <text>
        <r>
          <rPr>
            <b/>
            <sz val="9"/>
            <color indexed="81"/>
            <rFont val="Tahoma"/>
            <charset val="1"/>
          </rPr>
          <t>Lipman, Eleonor G. Based on SOE Report 113 blank voted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Lipman, Eleonor G.:</t>
        </r>
        <r>
          <rPr>
            <sz val="9"/>
            <color indexed="81"/>
            <rFont val="Tahoma"/>
            <family val="2"/>
          </rPr>
          <t xml:space="preserve">
SOE Comment:
Difference is 113 Voted =5501
Accepted 6 provisional -1 blank voted in Governor race</t>
        </r>
      </text>
    </comment>
  </commentList>
</comments>
</file>

<file path=xl/comments3.xml><?xml version="1.0" encoding="utf-8"?>
<comments xmlns="http://schemas.openxmlformats.org/spreadsheetml/2006/main">
  <authors>
    <author>Drury, David R.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Correction with replacement from 272646 to 272952 from turnout.</t>
        </r>
      </text>
    </comment>
    <comment ref="C8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Error with the accepted ballots and should be 642 rather than 667.</t>
        </r>
      </text>
    </comment>
  </commentList>
</comments>
</file>

<file path=xl/comments4.xml><?xml version="1.0" encoding="utf-8"?>
<comments xmlns="http://schemas.openxmlformats.org/spreadsheetml/2006/main">
  <authors>
    <author>Lipman, Eleonor G.</author>
  </authors>
  <commentList>
    <comment ref="C34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3077=3065+12</t>
        </r>
      </text>
    </comment>
  </commentList>
</comments>
</file>

<file path=xl/comments5.xml><?xml version="1.0" encoding="utf-8"?>
<comments xmlns="http://schemas.openxmlformats.org/spreadsheetml/2006/main">
  <authors>
    <author>Drury, David R.</author>
    <author>Lipman, Eleonor G.</author>
  </authors>
  <commentList>
    <comment ref="D21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Corrected an error that included the UV and OV</t>
        </r>
      </text>
    </comment>
    <comment ref="D23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Corrected an error that included the UV and OV</t>
        </r>
      </text>
    </comment>
    <comment ref="D27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Corrected an error that included the UV and OV</t>
        </r>
      </text>
    </comment>
    <comment ref="C34" authorId="1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SOE Comment: Turnout number 5485 includes all cards cast including over &amp; under votes. Grand total # is adding into the total for over &amp; under a second time which if remove the the grand total 5557 would match the orignal turnout number as 5485</t>
        </r>
      </text>
    </comment>
  </commentList>
</comments>
</file>

<file path=xl/comments6.xml><?xml version="1.0" encoding="utf-8"?>
<comments xmlns="http://schemas.openxmlformats.org/spreadsheetml/2006/main">
  <authors>
    <author>Lipman, Eleonor G.</author>
  </authors>
  <commentList>
    <comment ref="C34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Based from comment by SOE: 6 primary ballot returned and 1 ballot jammed and was rerun</t>
        </r>
      </text>
    </comment>
  </commentList>
</comments>
</file>

<file path=xl/comments7.xml><?xml version="1.0" encoding="utf-8"?>
<comments xmlns="http://schemas.openxmlformats.org/spreadsheetml/2006/main">
  <authors>
    <author>Drury, David R.</author>
  </authors>
  <commentList>
    <comment ref="D21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9780 - 75 - 8</t>
        </r>
      </text>
    </comment>
    <comment ref="D23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31953-308-18</t>
        </r>
      </text>
    </comment>
    <comment ref="D27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23141-263-58</t>
        </r>
      </text>
    </comment>
  </commentList>
</comments>
</file>

<file path=xl/comments8.xml><?xml version="1.0" encoding="utf-8"?>
<comments xmlns="http://schemas.openxmlformats.org/spreadsheetml/2006/main">
  <authors>
    <author>Drury, David R.</author>
  </authors>
  <commentList>
    <comment ref="D23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Did not include provisional votes.  23742-78 to decrement the added provisional votes.</t>
        </r>
      </text>
    </comment>
    <comment ref="D25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Need to add the provisional votes.</t>
        </r>
      </text>
    </comment>
  </commentList>
</comments>
</file>

<file path=xl/comments9.xml><?xml version="1.0" encoding="utf-8"?>
<comments xmlns="http://schemas.openxmlformats.org/spreadsheetml/2006/main">
  <authors>
    <author>Drury, David R.</author>
  </authors>
  <commentList>
    <comment ref="C8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Error with 558.  The certified provisional votes is 563.</t>
        </r>
      </text>
    </comment>
  </commentList>
</comments>
</file>

<file path=xl/comments10.xml><?xml version="1.0" encoding="utf-8"?>
<comments xmlns="http://schemas.openxmlformats.org/spreadsheetml/2006/main">
  <authors>
    <author>Drury, David R.</author>
  </authors>
  <commentList>
    <comment ref="D21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Adjusted an error for including OV and UV.</t>
        </r>
      </text>
    </comment>
    <comment ref="D23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Adjusted an error for including OV and UV.</t>
        </r>
      </text>
    </comment>
    <comment ref="D27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Adjusted an error for including OV and UV.</t>
        </r>
      </text>
    </comment>
  </commentList>
</comments>
</file>

<file path=xl/comments11.xml><?xml version="1.0" encoding="utf-8"?>
<comments xmlns="http://schemas.openxmlformats.org/spreadsheetml/2006/main">
  <authors>
    <author>Lipman, Eleonor G.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69304=69298+6 Federal Only Ballot</t>
        </r>
      </text>
    </comment>
    <comment ref="C34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Based on SOE comment, 6 Federal only ballot received. Governor's race not included on these ballots</t>
        </r>
      </text>
    </comment>
  </commentList>
</comments>
</file>

<file path=xl/comments12.xml><?xml version="1.0" encoding="utf-8"?>
<comments xmlns="http://schemas.openxmlformats.org/spreadsheetml/2006/main">
  <authors>
    <author>Drury, David R.</author>
  </authors>
  <commentList>
    <comment ref="D23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Did not include provisional vote.  76633-190=76443</t>
        </r>
      </text>
    </comment>
    <comment ref="D25" authorId="0" shapeId="0">
      <text>
        <r>
          <rPr>
            <b/>
            <sz val="9"/>
            <color indexed="81"/>
            <rFont val="Tahoma"/>
            <charset val="1"/>
          </rPr>
          <t>Drury, David R.:</t>
        </r>
        <r>
          <rPr>
            <sz val="9"/>
            <color indexed="81"/>
            <rFont val="Tahoma"/>
            <charset val="1"/>
          </rPr>
          <t xml:space="preserve">
Did not include provisional vote.  Add 190 and decrement 76633-190=76443</t>
        </r>
      </text>
    </comment>
  </commentList>
</comments>
</file>

<file path=xl/comments13.xml><?xml version="1.0" encoding="utf-8"?>
<comments xmlns="http://schemas.openxmlformats.org/spreadsheetml/2006/main">
  <authors>
    <author>Lipman, Eleonor G.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55688=55686+2 Federal Absentee</t>
        </r>
      </text>
    </comment>
    <comment ref="C34" authorId="0" shapeId="0">
      <text>
        <r>
          <rPr>
            <b/>
            <sz val="9"/>
            <color indexed="81"/>
            <rFont val="Tahoma"/>
            <charset val="1"/>
          </rPr>
          <t>Lipman, Eleonor G.:</t>
        </r>
        <r>
          <rPr>
            <sz val="9"/>
            <color indexed="81"/>
            <rFont val="Tahoma"/>
            <charset val="1"/>
          </rPr>
          <t xml:space="preserve">
Based on SOE comment, 2 absentee returned and counted are Federal only</t>
        </r>
      </text>
    </comment>
  </commentList>
</comments>
</file>

<file path=xl/sharedStrings.xml><?xml version="1.0" encoding="utf-8"?>
<sst xmlns="http://schemas.openxmlformats.org/spreadsheetml/2006/main" count="5035" uniqueCount="239">
  <si>
    <t>County</t>
  </si>
  <si>
    <t>Turnout</t>
  </si>
  <si>
    <t>Blank Ballots</t>
  </si>
  <si>
    <t>Provisional Ballots</t>
  </si>
  <si>
    <t>Accepted</t>
  </si>
  <si>
    <t>Rejected</t>
  </si>
  <si>
    <r>
      <t>Note:  Enter "</t>
    </r>
    <r>
      <rPr>
        <b/>
        <i/>
        <sz val="12"/>
        <rFont val="Arial"/>
        <family val="2"/>
      </rPr>
      <t>NA</t>
    </r>
    <r>
      <rPr>
        <i/>
        <sz val="12"/>
        <rFont val="Arial"/>
        <family val="2"/>
      </rPr>
      <t>" if requested information is "not applicable."</t>
    </r>
  </si>
  <si>
    <t>Acceptable</t>
  </si>
  <si>
    <t>Invalid</t>
  </si>
  <si>
    <t>Undervotes</t>
  </si>
  <si>
    <t>Overvotes</t>
  </si>
  <si>
    <t>Write-In</t>
  </si>
  <si>
    <t>Early Voting</t>
  </si>
  <si>
    <t>Optical Scan</t>
  </si>
  <si>
    <t>Touchsceen</t>
  </si>
  <si>
    <t>Election Day</t>
  </si>
  <si>
    <t>Row</t>
  </si>
  <si>
    <t>Totals</t>
  </si>
  <si>
    <t>Provisional Accepted</t>
  </si>
  <si>
    <t>Absentee</t>
  </si>
  <si>
    <t xml:space="preserve">Overseas </t>
  </si>
  <si>
    <t>A</t>
  </si>
  <si>
    <t>B</t>
  </si>
  <si>
    <t>C</t>
  </si>
  <si>
    <t>D</t>
  </si>
  <si>
    <t>E</t>
  </si>
  <si>
    <t>F</t>
  </si>
  <si>
    <t>Column total</t>
  </si>
  <si>
    <t xml:space="preserve">Grand Total = </t>
  </si>
  <si>
    <t>Notes:</t>
  </si>
  <si>
    <t>Citrus</t>
  </si>
  <si>
    <t>Bradford</t>
  </si>
  <si>
    <t>Bay</t>
  </si>
  <si>
    <t>Charlotte</t>
  </si>
  <si>
    <t>Columbia</t>
  </si>
  <si>
    <t>Dixie</t>
  </si>
  <si>
    <t>Flagler</t>
  </si>
  <si>
    <t>Franklin</t>
  </si>
  <si>
    <t>Gulf</t>
  </si>
  <si>
    <t>Holmes</t>
  </si>
  <si>
    <t>Jackson</t>
  </si>
  <si>
    <t>Lee</t>
  </si>
  <si>
    <t>Liberty</t>
  </si>
  <si>
    <t>Okaloosa</t>
  </si>
  <si>
    <t>Orange</t>
  </si>
  <si>
    <t>Pasco</t>
  </si>
  <si>
    <t>St. Johns</t>
  </si>
  <si>
    <t>Sumter</t>
  </si>
  <si>
    <t>Wakulla</t>
  </si>
  <si>
    <t>Walton</t>
  </si>
  <si>
    <t>Martin</t>
  </si>
  <si>
    <t>Escambia</t>
  </si>
  <si>
    <t>Manatee</t>
  </si>
  <si>
    <t>Nomenclature</t>
  </si>
  <si>
    <t>PA</t>
  </si>
  <si>
    <t>AB</t>
  </si>
  <si>
    <t>Absentee Ballots</t>
  </si>
  <si>
    <t>EV</t>
  </si>
  <si>
    <t>ED</t>
  </si>
  <si>
    <t>OS</t>
  </si>
  <si>
    <t>Summed</t>
  </si>
  <si>
    <t>TS</t>
  </si>
  <si>
    <t>Touchscreen</t>
  </si>
  <si>
    <t>%</t>
  </si>
  <si>
    <t>Total</t>
  </si>
  <si>
    <t>OS &amp; TS</t>
  </si>
  <si>
    <t>OS PA</t>
  </si>
  <si>
    <t>OS EV</t>
  </si>
  <si>
    <t>OS ED</t>
  </si>
  <si>
    <t>TS PA</t>
  </si>
  <si>
    <t>TS EV</t>
  </si>
  <si>
    <t>TS ED</t>
  </si>
  <si>
    <t>OV</t>
  </si>
  <si>
    <t>UV</t>
  </si>
  <si>
    <t>OV &amp; UV</t>
  </si>
  <si>
    <t>Votes</t>
  </si>
  <si>
    <t>Dif</t>
  </si>
  <si>
    <t>OS Total</t>
  </si>
  <si>
    <t>PA OS</t>
  </si>
  <si>
    <t>OS + TS</t>
  </si>
  <si>
    <t>Write-in</t>
  </si>
  <si>
    <t>Total =</t>
  </si>
  <si>
    <t>Osceola</t>
  </si>
  <si>
    <t>Hendry</t>
  </si>
  <si>
    <t>Baker</t>
  </si>
  <si>
    <t>EV OS</t>
  </si>
  <si>
    <t>ED OS</t>
  </si>
  <si>
    <t>Overseas</t>
  </si>
  <si>
    <t>EV TS</t>
  </si>
  <si>
    <t>ED TS</t>
  </si>
  <si>
    <t>PA TS</t>
  </si>
  <si>
    <t>TS Total</t>
  </si>
  <si>
    <t>Taylor</t>
  </si>
  <si>
    <t>Total ballots cast - DRE</t>
  </si>
  <si>
    <t>Total ballots cast - Paper</t>
  </si>
  <si>
    <t>Total ballots cast</t>
  </si>
  <si>
    <t>Mean</t>
  </si>
  <si>
    <t>STD</t>
  </si>
  <si>
    <t>(REP)</t>
  </si>
  <si>
    <t>(DEM)</t>
  </si>
  <si>
    <t>(WRI)</t>
  </si>
  <si>
    <t>% Votes</t>
  </si>
  <si>
    <t>State Total Results</t>
  </si>
  <si>
    <t>Hillsborough</t>
  </si>
  <si>
    <t>Indian River</t>
  </si>
  <si>
    <t>Alachua</t>
  </si>
  <si>
    <t>Leon</t>
  </si>
  <si>
    <t>Difference</t>
  </si>
  <si>
    <t>Ballots</t>
  </si>
  <si>
    <t>Reconcile</t>
  </si>
  <si>
    <t>Hamilton</t>
  </si>
  <si>
    <t>Volusia</t>
  </si>
  <si>
    <t>Okeechobee</t>
  </si>
  <si>
    <t>Lake</t>
  </si>
  <si>
    <t>Seminole</t>
  </si>
  <si>
    <t>Sarasota</t>
  </si>
  <si>
    <t>Nassau</t>
  </si>
  <si>
    <t>Putnam</t>
  </si>
  <si>
    <t>Highlands</t>
  </si>
  <si>
    <t>Brevard</t>
  </si>
  <si>
    <t>Broward</t>
  </si>
  <si>
    <t>Calhoun</t>
  </si>
  <si>
    <t>Clay</t>
  </si>
  <si>
    <t>Collier</t>
  </si>
  <si>
    <t>DeSoto</t>
  </si>
  <si>
    <t>Duval</t>
  </si>
  <si>
    <t>Gadsden</t>
  </si>
  <si>
    <t>Gilchrist</t>
  </si>
  <si>
    <t>Glades</t>
  </si>
  <si>
    <t>Hardee</t>
  </si>
  <si>
    <t>Hernando</t>
  </si>
  <si>
    <t>Jefferson</t>
  </si>
  <si>
    <t>Lafayette</t>
  </si>
  <si>
    <t>Levy</t>
  </si>
  <si>
    <t>Madison</t>
  </si>
  <si>
    <t>Marion</t>
  </si>
  <si>
    <t>Miami-Dade</t>
  </si>
  <si>
    <t>Monroe</t>
  </si>
  <si>
    <t>Palm Beach</t>
  </si>
  <si>
    <t>Pinellas</t>
  </si>
  <si>
    <t>Polk</t>
  </si>
  <si>
    <t>Santa Rosa</t>
  </si>
  <si>
    <t>St. Lucie</t>
  </si>
  <si>
    <t>Suwannee</t>
  </si>
  <si>
    <t>Union</t>
  </si>
  <si>
    <t>Washington</t>
  </si>
  <si>
    <t>Blank</t>
  </si>
  <si>
    <t>No Valid</t>
  </si>
  <si>
    <t>No Votes</t>
  </si>
  <si>
    <t>State Results</t>
  </si>
  <si>
    <t>Valid votes</t>
  </si>
  <si>
    <t xml:space="preserve">State results - counties cast ballots </t>
  </si>
  <si>
    <t>Total "no valid votes"</t>
  </si>
  <si>
    <t>Table 2</t>
  </si>
  <si>
    <t>Table 4</t>
  </si>
  <si>
    <t>Table 5</t>
  </si>
  <si>
    <t>Table 6</t>
  </si>
  <si>
    <t>Table 7</t>
  </si>
  <si>
    <t>Total county valid results</t>
  </si>
  <si>
    <t>Registered Voters</t>
  </si>
  <si>
    <t>(if tracked)</t>
  </si>
  <si>
    <t>Received, but rejected</t>
  </si>
  <si>
    <t xml:space="preserve">Grand Total = Sum of cells A + B + C </t>
  </si>
  <si>
    <r>
      <t xml:space="preserve">   "Provisional Ballots"  </t>
    </r>
    <r>
      <rPr>
        <i/>
        <sz val="12"/>
        <rFont val="Arial"/>
        <family val="2"/>
      </rPr>
      <t>Accepted</t>
    </r>
    <r>
      <rPr>
        <sz val="12"/>
        <rFont val="Arial"/>
        <family val="2"/>
      </rPr>
      <t xml:space="preserve"> cell at the top of the form should match Cell D.  If not, please provide an explaination.</t>
    </r>
  </si>
  <si>
    <t>Turnout number</t>
  </si>
  <si>
    <t>number of voters that cast ballots</t>
  </si>
  <si>
    <t xml:space="preserve">   "Turnout number" at the top of the form should match the  "Grand Total".  If not, please provide an explaination.</t>
  </si>
  <si>
    <r>
      <rPr>
        <b/>
        <i/>
        <sz val="12"/>
        <rFont val="Arial"/>
        <family val="2"/>
      </rPr>
      <t>Received and accepted</t>
    </r>
    <r>
      <rPr>
        <sz val="12"/>
        <rFont val="Arial"/>
        <family val="2"/>
      </rPr>
      <t>, including overseas</t>
    </r>
  </si>
  <si>
    <t xml:space="preserve">Requested </t>
  </si>
  <si>
    <t>M100</t>
  </si>
  <si>
    <t>PCS</t>
  </si>
  <si>
    <t>AVOS</t>
  </si>
  <si>
    <t>DS200</t>
  </si>
  <si>
    <t>AVOSX</t>
  </si>
  <si>
    <t>Number of Counties</t>
  </si>
  <si>
    <t>M650</t>
  </si>
  <si>
    <t>Table 1</t>
  </si>
  <si>
    <t>400-C</t>
  </si>
  <si>
    <t>C.L. =</t>
  </si>
  <si>
    <t>C.I.=</t>
  </si>
  <si>
    <t>Tabulators</t>
  </si>
  <si>
    <t xml:space="preserve"> </t>
  </si>
  <si>
    <t>Mean &amp; STD for county results</t>
  </si>
  <si>
    <t>Device</t>
  </si>
  <si>
    <t>Tabulation</t>
  </si>
  <si>
    <t>W/I</t>
  </si>
  <si>
    <t xml:space="preserve">   "Overseas" includes UOCAVA, Federal Write-In, State Write-In, etc.</t>
  </si>
  <si>
    <t>DS850</t>
  </si>
  <si>
    <t>Insight +</t>
  </si>
  <si>
    <t>Sequoia Counties -</t>
  </si>
  <si>
    <t>ES&amp;S Counties -</t>
  </si>
  <si>
    <t>INSIGHT +</t>
  </si>
  <si>
    <t>WCS</t>
  </si>
  <si>
    <t>BCS</t>
  </si>
  <si>
    <t>Prov</t>
  </si>
  <si>
    <t>N/A</t>
  </si>
  <si>
    <t>Chart 2</t>
  </si>
  <si>
    <t>Table 9</t>
  </si>
  <si>
    <t>Table 10</t>
  </si>
  <si>
    <t>Table 8</t>
  </si>
  <si>
    <t>Chart 1</t>
  </si>
  <si>
    <t>(Please see Revision Notes for details on what was revised).</t>
  </si>
  <si>
    <t>Absentee Ballots (including Overseas)</t>
  </si>
  <si>
    <t>Provisional</t>
  </si>
  <si>
    <t>AB w/o</t>
  </si>
  <si>
    <t>% OV</t>
  </si>
  <si>
    <t>% UV</t>
  </si>
  <si>
    <t>% OS &amp; TS</t>
  </si>
  <si>
    <t>% Total</t>
  </si>
  <si>
    <t>GENERAL ELECTION REPORT ON OVERVOTES AND UNDERVOTES</t>
  </si>
  <si>
    <t xml:space="preserve">       </t>
  </si>
  <si>
    <t xml:space="preserve">   (Section 101.595(1), Fla. Stat.) (Due by December 15th of General Election year)</t>
  </si>
  <si>
    <t>General Election year</t>
  </si>
  <si>
    <t>County name</t>
  </si>
  <si>
    <t>Race reported on:</t>
  </si>
  <si>
    <r>
      <t xml:space="preserve">President and Vice President  (in General Election year that is multiple of 4); </t>
    </r>
    <r>
      <rPr>
        <b/>
        <u/>
        <sz val="14"/>
        <rFont val="Arial"/>
        <family val="2"/>
      </rPr>
      <t>or</t>
    </r>
  </si>
  <si>
    <t>Governor and Lieutenant Governor (in General Election year not a multiple of 4)</t>
  </si>
  <si>
    <t>Votes Cast for applicable office above:</t>
  </si>
  <si>
    <r>
      <t xml:space="preserve">Voting method </t>
    </r>
    <r>
      <rPr>
        <sz val="12"/>
        <rFont val="Wingdings"/>
        <charset val="2"/>
      </rPr>
      <t>â</t>
    </r>
  </si>
  <si>
    <t>Total # of Votes cast including write-in</t>
  </si>
  <si>
    <t>â</t>
  </si>
  <si>
    <t xml:space="preserve">   "Touchscreen" - include if not included within "Optical Scan" data.</t>
  </si>
  <si>
    <t>GEMS Counties -</t>
  </si>
  <si>
    <t>Democracy Suite -</t>
  </si>
  <si>
    <t>ICE</t>
  </si>
  <si>
    <t>ICC</t>
  </si>
  <si>
    <t>1`</t>
  </si>
  <si>
    <t>Rick Scott</t>
  </si>
  <si>
    <t>Charlie Crist</t>
  </si>
  <si>
    <t>Adrian Wyllie</t>
  </si>
  <si>
    <t>Farid Khavari</t>
  </si>
  <si>
    <t>Glenn Burkett</t>
  </si>
  <si>
    <t>Piotr Blass</t>
  </si>
  <si>
    <t>Timothy Michael Devine</t>
  </si>
  <si>
    <t>Emelia Sandra Harris</t>
  </si>
  <si>
    <t>Monroe Lee</t>
  </si>
  <si>
    <t>Charles Frederick Tolbert</t>
  </si>
  <si>
    <t>(LPF)</t>
  </si>
  <si>
    <t>(NPA)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</si>
</sst>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6"/>
      <name val="Arial"/>
      <family val="2"/>
    </font>
    <font>
      <sz val="10"/>
      <name val="Wingdings"/>
      <charset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Verdana"/>
      <family val="2"/>
    </font>
    <font>
      <b/>
      <sz val="8"/>
      <color indexed="8"/>
      <name val="Verdana"/>
      <family val="2"/>
    </font>
    <font>
      <b/>
      <sz val="10"/>
      <color indexed="17"/>
      <name val="Verdana"/>
      <family val="2"/>
    </font>
    <font>
      <sz val="10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14"/>
      <name val="Arial"/>
      <family val="2"/>
    </font>
    <font>
      <sz val="12"/>
      <name val="Wingdings"/>
      <charset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9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Protection="1">
      <protection locked="0"/>
    </xf>
    <xf numFmtId="0" fontId="2" fillId="0" borderId="0" xfId="0" applyFont="1" applyBorder="1"/>
    <xf numFmtId="0" fontId="4" fillId="0" borderId="2" xfId="0" applyFont="1" applyBorder="1"/>
    <xf numFmtId="0" fontId="6" fillId="0" borderId="2" xfId="0" applyFont="1" applyBorder="1"/>
    <xf numFmtId="0" fontId="2" fillId="0" borderId="2" xfId="0" applyFont="1" applyBorder="1"/>
    <xf numFmtId="0" fontId="4" fillId="0" borderId="0" xfId="0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Protection="1">
      <protection locked="0"/>
    </xf>
    <xf numFmtId="0" fontId="0" fillId="0" borderId="0" xfId="0" applyBorder="1"/>
    <xf numFmtId="0" fontId="0" fillId="0" borderId="0" xfId="0" applyProtection="1">
      <protection locked="0"/>
    </xf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10" fontId="0" fillId="0" borderId="0" xfId="2" applyNumberFormat="1" applyFont="1"/>
    <xf numFmtId="0" fontId="0" fillId="0" borderId="0" xfId="2" applyNumberFormat="1" applyFont="1"/>
    <xf numFmtId="0" fontId="12" fillId="0" borderId="3" xfId="0" applyFont="1" applyBorder="1" applyAlignment="1">
      <alignment horizontal="left"/>
    </xf>
    <xf numFmtId="0" fontId="0" fillId="0" borderId="3" xfId="0" applyBorder="1"/>
    <xf numFmtId="10" fontId="0" fillId="0" borderId="3" xfId="2" applyNumberFormat="1" applyFont="1" applyBorder="1"/>
    <xf numFmtId="0" fontId="0" fillId="0" borderId="3" xfId="2" applyNumberFormat="1" applyFont="1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10" fontId="0" fillId="2" borderId="0" xfId="2" applyNumberFormat="1" applyFont="1" applyFill="1" applyBorder="1"/>
    <xf numFmtId="10" fontId="0" fillId="2" borderId="0" xfId="2" applyNumberFormat="1" applyFont="1" applyFill="1" applyBorder="1" applyAlignment="1">
      <alignment horizontal="center"/>
    </xf>
    <xf numFmtId="10" fontId="0" fillId="2" borderId="4" xfId="2" applyNumberFormat="1" applyFont="1" applyFill="1" applyBorder="1"/>
    <xf numFmtId="0" fontId="0" fillId="0" borderId="5" xfId="0" applyBorder="1" applyAlignment="1">
      <alignment horizontal="center"/>
    </xf>
    <xf numFmtId="0" fontId="0" fillId="0" borderId="5" xfId="0" applyBorder="1"/>
    <xf numFmtId="164" fontId="0" fillId="0" borderId="0" xfId="2" applyNumberFormat="1" applyFont="1" applyBorder="1"/>
    <xf numFmtId="164" fontId="0" fillId="0" borderId="0" xfId="2" applyNumberFormat="1" applyFont="1"/>
    <xf numFmtId="0" fontId="1" fillId="0" borderId="0" xfId="0" applyFont="1" applyFill="1" applyAlignment="1">
      <alignment horizontal="center"/>
    </xf>
    <xf numFmtId="0" fontId="0" fillId="0" borderId="0" xfId="0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12" fillId="0" borderId="8" xfId="0" applyFont="1" applyBorder="1" applyAlignment="1">
      <alignment horizontal="left"/>
    </xf>
    <xf numFmtId="0" fontId="0" fillId="0" borderId="9" xfId="0" applyBorder="1"/>
    <xf numFmtId="10" fontId="0" fillId="3" borderId="0" xfId="2" applyNumberFormat="1" applyFont="1" applyFill="1" applyBorder="1"/>
    <xf numFmtId="0" fontId="0" fillId="3" borderId="0" xfId="0" applyFill="1" applyBorder="1" applyAlignment="1">
      <alignment horizontal="right"/>
    </xf>
    <xf numFmtId="0" fontId="0" fillId="3" borderId="0" xfId="0" applyFill="1"/>
    <xf numFmtId="10" fontId="1" fillId="3" borderId="0" xfId="2" applyNumberFormat="1" applyFont="1" applyFill="1" applyBorder="1"/>
    <xf numFmtId="10" fontId="0" fillId="3" borderId="0" xfId="2" applyNumberFormat="1" applyFont="1" applyFill="1" applyBorder="1" applyAlignment="1">
      <alignment horizontal="center"/>
    </xf>
    <xf numFmtId="10" fontId="0" fillId="3" borderId="4" xfId="2" applyNumberFormat="1" applyFont="1" applyFill="1" applyBorder="1"/>
    <xf numFmtId="3" fontId="0" fillId="0" borderId="0" xfId="0" applyNumberFormat="1"/>
    <xf numFmtId="164" fontId="0" fillId="2" borderId="0" xfId="2" applyNumberFormat="1" applyFont="1" applyFill="1" applyBorder="1"/>
    <xf numFmtId="1" fontId="0" fillId="0" borderId="0" xfId="0" applyNumberFormat="1" applyBorder="1" applyAlignment="1">
      <alignment horizontal="right"/>
    </xf>
    <xf numFmtId="0" fontId="12" fillId="0" borderId="10" xfId="0" applyFont="1" applyBorder="1" applyAlignment="1">
      <alignment horizontal="center"/>
    </xf>
    <xf numFmtId="10" fontId="0" fillId="0" borderId="0" xfId="2" applyNumberFormat="1" applyFont="1" applyBorder="1"/>
    <xf numFmtId="10" fontId="0" fillId="0" borderId="5" xfId="2" applyNumberFormat="1" applyFont="1" applyBorder="1"/>
    <xf numFmtId="0" fontId="16" fillId="0" borderId="0" xfId="0" applyFont="1" applyAlignment="1">
      <alignment horizontal="center" wrapText="1"/>
    </xf>
    <xf numFmtId="0" fontId="0" fillId="4" borderId="0" xfId="0" applyFill="1"/>
    <xf numFmtId="0" fontId="0" fillId="4" borderId="6" xfId="0" applyFill="1" applyBorder="1"/>
    <xf numFmtId="10" fontId="13" fillId="2" borderId="4" xfId="2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10" fontId="0" fillId="0" borderId="4" xfId="2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5" fillId="5" borderId="0" xfId="0" applyFont="1" applyFill="1" applyBorder="1" applyAlignment="1">
      <alignment horizontal="right" wrapText="1"/>
    </xf>
    <xf numFmtId="0" fontId="0" fillId="0" borderId="14" xfId="0" applyBorder="1"/>
    <xf numFmtId="0" fontId="12" fillId="0" borderId="14" xfId="0" applyFont="1" applyBorder="1" applyAlignment="1">
      <alignment horizontal="center"/>
    </xf>
    <xf numFmtId="0" fontId="15" fillId="6" borderId="7" xfId="0" applyFont="1" applyFill="1" applyBorder="1" applyAlignment="1">
      <alignment wrapText="1"/>
    </xf>
    <xf numFmtId="3" fontId="14" fillId="6" borderId="0" xfId="0" applyNumberFormat="1" applyFont="1" applyFill="1" applyBorder="1" applyAlignment="1">
      <alignment horizontal="right" wrapText="1"/>
    </xf>
    <xf numFmtId="3" fontId="0" fillId="6" borderId="14" xfId="0" applyNumberFormat="1" applyFill="1" applyBorder="1" applyAlignment="1">
      <alignment horizontal="center"/>
    </xf>
    <xf numFmtId="0" fontId="15" fillId="6" borderId="15" xfId="0" applyFont="1" applyFill="1" applyBorder="1" applyAlignment="1">
      <alignment wrapText="1"/>
    </xf>
    <xf numFmtId="10" fontId="14" fillId="6" borderId="6" xfId="0" applyNumberFormat="1" applyFont="1" applyFill="1" applyBorder="1" applyAlignment="1">
      <alignment horizontal="right" wrapText="1"/>
    </xf>
    <xf numFmtId="9" fontId="0" fillId="6" borderId="16" xfId="2" applyFont="1" applyFill="1" applyBorder="1" applyAlignment="1">
      <alignment horizontal="center"/>
    </xf>
    <xf numFmtId="10" fontId="0" fillId="0" borderId="0" xfId="2" applyNumberFormat="1" applyFont="1" applyFill="1" applyBorder="1"/>
    <xf numFmtId="0" fontId="0" fillId="0" borderId="0" xfId="0" applyFill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10" fontId="0" fillId="4" borderId="0" xfId="2" applyNumberFormat="1" applyFont="1" applyFill="1" applyBorder="1"/>
    <xf numFmtId="164" fontId="0" fillId="4" borderId="0" xfId="2" applyNumberFormat="1" applyFont="1" applyFill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Border="1" applyAlignment="1">
      <alignment horizontal="center"/>
    </xf>
    <xf numFmtId="0" fontId="13" fillId="0" borderId="0" xfId="0" applyFont="1"/>
    <xf numFmtId="0" fontId="1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3" fillId="0" borderId="0" xfId="0" applyFont="1" applyFill="1"/>
    <xf numFmtId="0" fontId="1" fillId="0" borderId="0" xfId="0" applyNumberFormat="1" applyFont="1" applyFill="1" applyAlignment="1">
      <alignment horizontal="center"/>
    </xf>
    <xf numFmtId="0" fontId="0" fillId="0" borderId="0" xfId="0" applyFill="1"/>
    <xf numFmtId="0" fontId="2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10" fontId="13" fillId="0" borderId="0" xfId="2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0" fontId="0" fillId="2" borderId="5" xfId="2" applyNumberFormat="1" applyFont="1" applyFill="1" applyBorder="1"/>
    <xf numFmtId="10" fontId="0" fillId="2" borderId="5" xfId="2" applyNumberFormat="1" applyFont="1" applyFill="1" applyBorder="1" applyAlignment="1">
      <alignment horizontal="center"/>
    </xf>
    <xf numFmtId="164" fontId="0" fillId="2" borderId="5" xfId="2" applyNumberFormat="1" applyFont="1" applyFill="1" applyBorder="1"/>
    <xf numFmtId="0" fontId="13" fillId="0" borderId="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0" xfId="0" applyFill="1" applyBorder="1"/>
    <xf numFmtId="0" fontId="20" fillId="0" borderId="0" xfId="0" applyFont="1" applyBorder="1" applyAlignment="1">
      <alignment horizontal="center"/>
    </xf>
    <xf numFmtId="0" fontId="0" fillId="0" borderId="6" xfId="2" applyNumberFormat="1" applyFont="1" applyBorder="1"/>
    <xf numFmtId="10" fontId="0" fillId="2" borderId="10" xfId="2" applyNumberFormat="1" applyFont="1" applyFill="1" applyBorder="1"/>
    <xf numFmtId="0" fontId="21" fillId="0" borderId="0" xfId="0" applyFont="1"/>
    <xf numFmtId="10" fontId="21" fillId="0" borderId="0" xfId="2" applyNumberFormat="1" applyFont="1"/>
    <xf numFmtId="0" fontId="13" fillId="0" borderId="0" xfId="0" applyFont="1" applyBorder="1"/>
    <xf numFmtId="0" fontId="13" fillId="0" borderId="5" xfId="0" applyFont="1" applyBorder="1"/>
    <xf numFmtId="0" fontId="13" fillId="0" borderId="9" xfId="0" applyFont="1" applyBorder="1" applyAlignment="1">
      <alignment horizontal="right"/>
    </xf>
    <xf numFmtId="9" fontId="0" fillId="0" borderId="5" xfId="0" applyNumberFormat="1" applyBorder="1" applyAlignment="1">
      <alignment horizontal="left"/>
    </xf>
    <xf numFmtId="0" fontId="13" fillId="0" borderId="5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4" fontId="0" fillId="0" borderId="0" xfId="0" applyNumberFormat="1"/>
    <xf numFmtId="164" fontId="0" fillId="7" borderId="0" xfId="0" applyNumberFormat="1" applyFill="1"/>
    <xf numFmtId="0" fontId="2" fillId="0" borderId="0" xfId="0" applyFont="1" applyFill="1" applyBorder="1" applyProtection="1">
      <protection locked="0"/>
    </xf>
    <xf numFmtId="0" fontId="2" fillId="0" borderId="1" xfId="0" applyFont="1" applyBorder="1" applyProtection="1">
      <protection locked="0" hidden="1"/>
    </xf>
    <xf numFmtId="0" fontId="2" fillId="6" borderId="1" xfId="0" applyFont="1" applyFill="1" applyBorder="1" applyProtection="1">
      <protection hidden="1"/>
    </xf>
    <xf numFmtId="0" fontId="0" fillId="0" borderId="0" xfId="0" applyProtection="1"/>
    <xf numFmtId="0" fontId="2" fillId="0" borderId="1" xfId="0" applyFont="1" applyBorder="1" applyProtection="1">
      <protection hidden="1"/>
    </xf>
    <xf numFmtId="0" fontId="0" fillId="0" borderId="0" xfId="0" applyProtection="1">
      <protection hidden="1"/>
    </xf>
    <xf numFmtId="0" fontId="3" fillId="0" borderId="0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6" fillId="0" borderId="0" xfId="0" applyFont="1" applyBorder="1"/>
    <xf numFmtId="0" fontId="2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2" fillId="0" borderId="0" xfId="0" applyFont="1" applyBorder="1" applyProtection="1"/>
    <xf numFmtId="3" fontId="14" fillId="6" borderId="0" xfId="0" applyNumberFormat="1" applyFont="1" applyFill="1" applyBorder="1" applyAlignment="1">
      <alignment horizontal="right" shrinkToFit="1"/>
    </xf>
    <xf numFmtId="0" fontId="2" fillId="8" borderId="1" xfId="0" applyFont="1" applyFill="1" applyBorder="1" applyProtection="1">
      <protection hidden="1"/>
    </xf>
    <xf numFmtId="0" fontId="2" fillId="8" borderId="0" xfId="0" applyFont="1" applyFill="1"/>
    <xf numFmtId="10" fontId="0" fillId="0" borderId="0" xfId="0" applyNumberFormat="1"/>
    <xf numFmtId="1" fontId="17" fillId="9" borderId="0" xfId="2" applyNumberFormat="1" applyFont="1" applyFill="1"/>
    <xf numFmtId="0" fontId="17" fillId="9" borderId="0" xfId="2" applyNumberFormat="1" applyFont="1" applyFill="1" applyBorder="1"/>
    <xf numFmtId="0" fontId="17" fillId="9" borderId="5" xfId="2" applyNumberFormat="1" applyFont="1" applyFill="1" applyBorder="1"/>
    <xf numFmtId="164" fontId="0" fillId="0" borderId="0" xfId="2" applyNumberFormat="1" applyFont="1" applyFill="1" applyBorder="1"/>
    <xf numFmtId="0" fontId="0" fillId="0" borderId="0" xfId="0" applyFill="1" applyBorder="1" applyAlignment="1">
      <alignment horizontal="center"/>
    </xf>
    <xf numFmtId="0" fontId="12" fillId="10" borderId="0" xfId="0" applyFont="1" applyFill="1"/>
    <xf numFmtId="0" fontId="12" fillId="10" borderId="0" xfId="0" applyFont="1" applyFill="1" applyBorder="1" applyAlignment="1">
      <alignment horizontal="center"/>
    </xf>
    <xf numFmtId="0" fontId="13" fillId="10" borderId="0" xfId="0" applyFont="1" applyFill="1"/>
    <xf numFmtId="0" fontId="12" fillId="10" borderId="3" xfId="0" applyFont="1" applyFill="1" applyBorder="1" applyAlignment="1">
      <alignment horizontal="center"/>
    </xf>
    <xf numFmtId="10" fontId="12" fillId="10" borderId="17" xfId="2" applyNumberFormat="1" applyFont="1" applyFill="1" applyBorder="1" applyAlignment="1">
      <alignment horizontal="center"/>
    </xf>
    <xf numFmtId="10" fontId="0" fillId="0" borderId="0" xfId="2" applyNumberFormat="1" applyFont="1" applyFill="1"/>
    <xf numFmtId="0" fontId="0" fillId="0" borderId="0" xfId="2" applyNumberFormat="1" applyFont="1" applyFill="1"/>
    <xf numFmtId="164" fontId="0" fillId="0" borderId="0" xfId="2" applyNumberFormat="1" applyFont="1" applyFill="1"/>
    <xf numFmtId="0" fontId="0" fillId="0" borderId="0" xfId="0" applyAlignment="1" applyProtection="1">
      <alignment horizontal="left"/>
      <protection hidden="1"/>
    </xf>
    <xf numFmtId="0" fontId="12" fillId="0" borderId="15" xfId="0" applyFont="1" applyBorder="1" applyAlignment="1">
      <alignment horizontal="center"/>
    </xf>
    <xf numFmtId="10" fontId="21" fillId="0" borderId="0" xfId="2" applyNumberFormat="1" applyFont="1" applyFill="1"/>
    <xf numFmtId="10" fontId="18" fillId="0" borderId="0" xfId="2" applyNumberFormat="1" applyFont="1" applyFill="1"/>
    <xf numFmtId="0" fontId="18" fillId="0" borderId="0" xfId="2" applyNumberFormat="1" applyFont="1" applyFill="1"/>
    <xf numFmtId="164" fontId="18" fillId="0" borderId="0" xfId="2" applyNumberFormat="1" applyFont="1" applyFill="1"/>
    <xf numFmtId="0" fontId="2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3" fillId="0" borderId="0" xfId="0" applyFont="1" applyAlignment="1">
      <alignment horizontal="center" vertical="top"/>
    </xf>
    <xf numFmtId="164" fontId="14" fillId="6" borderId="6" xfId="0" applyNumberFormat="1" applyFont="1" applyFill="1" applyBorder="1" applyAlignment="1">
      <alignment horizontal="right" wrapText="1"/>
    </xf>
    <xf numFmtId="0" fontId="14" fillId="5" borderId="7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0C0C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115"/>
  <sheetViews>
    <sheetView tabSelected="1" topLeftCell="A85" zoomScaleNormal="100" workbookViewId="0">
      <selection activeCell="H18" sqref="H18"/>
    </sheetView>
  </sheetViews>
  <sheetFormatPr defaultRowHeight="12.75" x14ac:dyDescent="0.2"/>
  <cols>
    <col min="1" max="1" width="9" customWidth="1"/>
    <col min="2" max="2" width="27" customWidth="1"/>
    <col min="5" max="5" width="9.5703125" customWidth="1"/>
    <col min="6" max="6" width="9.7109375" customWidth="1"/>
    <col min="8" max="8" width="13.5703125" customWidth="1"/>
    <col min="9" max="9" width="12.5703125" customWidth="1"/>
    <col min="10" max="11" width="9.140625" customWidth="1"/>
    <col min="12" max="12" width="11.42578125" customWidth="1"/>
    <col min="14" max="14" width="9.5703125" customWidth="1"/>
    <col min="15" max="15" width="11.28515625" customWidth="1"/>
    <col min="19" max="20" width="10.85546875" customWidth="1"/>
    <col min="26" max="26" width="9.140625" customWidth="1"/>
    <col min="27" max="28" width="11.85546875" customWidth="1"/>
    <col min="30" max="30" width="10.5703125" customWidth="1"/>
    <col min="55" max="55" width="9.42578125" customWidth="1"/>
    <col min="57" max="57" width="9.85546875" customWidth="1"/>
    <col min="71" max="72" width="11.140625" bestFit="1" customWidth="1"/>
    <col min="81" max="81" width="9.28515625" bestFit="1" customWidth="1"/>
    <col min="86" max="86" width="9.28515625" bestFit="1" customWidth="1"/>
    <col min="87" max="90" width="9.28515625" customWidth="1"/>
  </cols>
  <sheetData>
    <row r="1" spans="1:100" ht="18" x14ac:dyDescent="0.25">
      <c r="A1" s="2">
        <v>2014</v>
      </c>
      <c r="B1" s="2" t="s">
        <v>209</v>
      </c>
      <c r="M1" t="s">
        <v>53</v>
      </c>
    </row>
    <row r="2" spans="1:100" x14ac:dyDescent="0.2">
      <c r="A2" s="23"/>
      <c r="B2" s="163" t="s">
        <v>201</v>
      </c>
      <c r="N2" t="s">
        <v>54</v>
      </c>
      <c r="O2" t="s">
        <v>18</v>
      </c>
      <c r="BC2" s="92"/>
    </row>
    <row r="3" spans="1:100" x14ac:dyDescent="0.2">
      <c r="A3" s="23"/>
      <c r="C3" s="15"/>
      <c r="N3" t="s">
        <v>55</v>
      </c>
      <c r="O3" s="135" t="s">
        <v>202</v>
      </c>
    </row>
    <row r="4" spans="1:100" x14ac:dyDescent="0.2">
      <c r="A4" s="23"/>
      <c r="B4" s="23"/>
      <c r="N4" t="s">
        <v>57</v>
      </c>
      <c r="O4" t="s">
        <v>12</v>
      </c>
    </row>
    <row r="5" spans="1:100" x14ac:dyDescent="0.2">
      <c r="A5" s="23"/>
      <c r="B5" s="23"/>
      <c r="N5" t="s">
        <v>58</v>
      </c>
      <c r="O5" t="s">
        <v>15</v>
      </c>
    </row>
    <row r="6" spans="1:100" ht="15" x14ac:dyDescent="0.2">
      <c r="A6" s="23"/>
      <c r="B6" s="23"/>
      <c r="H6" s="12"/>
      <c r="N6" t="s">
        <v>59</v>
      </c>
      <c r="O6" t="s">
        <v>13</v>
      </c>
      <c r="P6" s="24"/>
      <c r="Q6" s="24"/>
      <c r="R6" s="24"/>
      <c r="CV6" s="24"/>
    </row>
    <row r="7" spans="1:100" x14ac:dyDescent="0.2">
      <c r="A7" s="23"/>
      <c r="B7" s="23"/>
      <c r="I7" s="24"/>
      <c r="J7" s="24"/>
      <c r="K7" s="24"/>
      <c r="L7" s="24"/>
      <c r="N7" s="25" t="s">
        <v>61</v>
      </c>
      <c r="O7" s="25" t="s">
        <v>62</v>
      </c>
      <c r="P7" s="24"/>
      <c r="Q7" s="24"/>
      <c r="R7" s="24"/>
      <c r="S7" s="24"/>
      <c r="T7" s="24"/>
      <c r="U7" s="24"/>
      <c r="V7" s="24"/>
      <c r="W7" s="24"/>
      <c r="X7" s="24"/>
      <c r="Z7" s="24"/>
      <c r="AA7" s="24"/>
      <c r="AB7" s="24"/>
      <c r="AC7" s="24"/>
      <c r="AD7" s="24"/>
      <c r="AE7" s="24"/>
      <c r="AF7" s="24"/>
      <c r="AG7" s="24"/>
      <c r="AI7" s="24"/>
      <c r="AK7" s="24"/>
      <c r="AM7" s="24"/>
      <c r="AO7" s="24"/>
      <c r="BC7" s="92"/>
      <c r="BS7" s="24" t="s">
        <v>65</v>
      </c>
      <c r="BT7" s="24" t="s">
        <v>207</v>
      </c>
      <c r="BU7" s="24" t="s">
        <v>57</v>
      </c>
      <c r="BV7" s="24" t="s">
        <v>58</v>
      </c>
      <c r="BW7" s="24" t="s">
        <v>194</v>
      </c>
      <c r="BX7" s="24" t="s">
        <v>55</v>
      </c>
      <c r="BY7" s="24" t="s">
        <v>64</v>
      </c>
      <c r="BZ7" s="24" t="s">
        <v>64</v>
      </c>
      <c r="CB7" s="24" t="s">
        <v>63</v>
      </c>
      <c r="CD7" s="24" t="s">
        <v>63</v>
      </c>
      <c r="CF7" s="24" t="s">
        <v>63</v>
      </c>
      <c r="CH7" s="24" t="s">
        <v>63</v>
      </c>
      <c r="CJ7" s="24" t="s">
        <v>63</v>
      </c>
      <c r="CL7" s="24" t="s">
        <v>63</v>
      </c>
      <c r="CN7" s="24" t="s">
        <v>63</v>
      </c>
      <c r="CO7" s="24" t="s">
        <v>64</v>
      </c>
      <c r="CP7" s="24" t="s">
        <v>208</v>
      </c>
      <c r="CR7" s="24" t="s">
        <v>63</v>
      </c>
      <c r="CT7" s="24" t="s">
        <v>63</v>
      </c>
      <c r="CU7" s="24"/>
      <c r="CV7" s="24" t="s">
        <v>63</v>
      </c>
    </row>
    <row r="8" spans="1:100" x14ac:dyDescent="0.2">
      <c r="A8" s="24"/>
      <c r="B8" s="24"/>
      <c r="C8" s="24"/>
      <c r="D8" s="24"/>
      <c r="E8" s="68"/>
      <c r="F8" s="102" t="s">
        <v>184</v>
      </c>
      <c r="G8" s="103"/>
      <c r="H8" s="24"/>
      <c r="I8" s="24" t="s">
        <v>64</v>
      </c>
      <c r="J8" s="24" t="s">
        <v>60</v>
      </c>
      <c r="K8" s="24" t="s">
        <v>60</v>
      </c>
      <c r="L8" s="24" t="s">
        <v>60</v>
      </c>
      <c r="M8" s="24" t="s">
        <v>109</v>
      </c>
      <c r="N8" s="24"/>
      <c r="O8" s="24"/>
      <c r="P8" s="24"/>
      <c r="Q8" s="24" t="s">
        <v>204</v>
      </c>
      <c r="S8" s="24" t="s">
        <v>64</v>
      </c>
      <c r="T8" s="24"/>
      <c r="U8" s="24"/>
      <c r="V8" s="24"/>
      <c r="W8" s="24" t="s">
        <v>64</v>
      </c>
      <c r="X8" s="24"/>
      <c r="Y8" s="24" t="s">
        <v>60</v>
      </c>
      <c r="Z8" s="24" t="s">
        <v>109</v>
      </c>
      <c r="AA8" s="24" t="s">
        <v>64</v>
      </c>
      <c r="AB8" s="24" t="s">
        <v>4</v>
      </c>
      <c r="AC8" s="24"/>
      <c r="AD8" s="24"/>
      <c r="AE8" s="24"/>
      <c r="AF8" s="24"/>
      <c r="AG8" s="24"/>
      <c r="AH8" s="24" t="s">
        <v>63</v>
      </c>
      <c r="AI8" s="24"/>
      <c r="AJ8" s="24" t="s">
        <v>63</v>
      </c>
      <c r="AK8" s="24"/>
      <c r="AL8" s="24" t="s">
        <v>63</v>
      </c>
      <c r="AM8" s="24" t="s">
        <v>72</v>
      </c>
      <c r="AN8" s="24" t="s">
        <v>205</v>
      </c>
      <c r="AO8" s="24"/>
      <c r="AP8" s="24" t="s">
        <v>63</v>
      </c>
      <c r="AQ8" s="24"/>
      <c r="AR8" s="24" t="s">
        <v>63</v>
      </c>
      <c r="AS8" s="24"/>
      <c r="AT8" s="24" t="s">
        <v>63</v>
      </c>
      <c r="AU8" s="24"/>
      <c r="AV8" s="24" t="s">
        <v>63</v>
      </c>
      <c r="AX8" s="24" t="s">
        <v>63</v>
      </c>
      <c r="AY8" s="24" t="s">
        <v>73</v>
      </c>
      <c r="AZ8" s="24" t="s">
        <v>206</v>
      </c>
      <c r="BB8" s="24" t="s">
        <v>63</v>
      </c>
      <c r="BC8" s="24"/>
      <c r="BD8" s="24" t="s">
        <v>63</v>
      </c>
      <c r="BE8" s="24"/>
      <c r="BF8" s="24" t="s">
        <v>63</v>
      </c>
      <c r="BG8" s="24"/>
      <c r="BH8" s="24" t="s">
        <v>63</v>
      </c>
      <c r="BI8" s="24"/>
      <c r="BJ8" s="24" t="s">
        <v>63</v>
      </c>
      <c r="BL8" s="24" t="s">
        <v>63</v>
      </c>
      <c r="BM8" s="24"/>
      <c r="BN8" s="24" t="s">
        <v>63</v>
      </c>
      <c r="BO8" s="24" t="s">
        <v>64</v>
      </c>
      <c r="BP8" s="24" t="s">
        <v>63</v>
      </c>
      <c r="BQ8" s="24" t="s">
        <v>64</v>
      </c>
      <c r="BR8" s="24" t="s">
        <v>63</v>
      </c>
      <c r="BS8" s="24" t="s">
        <v>5</v>
      </c>
      <c r="BT8" s="24" t="s">
        <v>5</v>
      </c>
      <c r="BU8" s="24" t="s">
        <v>65</v>
      </c>
      <c r="BV8" s="24" t="s">
        <v>65</v>
      </c>
      <c r="BW8" s="24" t="s">
        <v>65</v>
      </c>
      <c r="BX8" s="24" t="s">
        <v>65</v>
      </c>
      <c r="BY8" s="24" t="s">
        <v>65</v>
      </c>
      <c r="BZ8" s="24" t="s">
        <v>63</v>
      </c>
      <c r="CA8" s="24" t="s">
        <v>64</v>
      </c>
      <c r="CB8" s="24" t="s">
        <v>64</v>
      </c>
      <c r="CC8" s="24" t="s">
        <v>64</v>
      </c>
      <c r="CD8" s="24" t="s">
        <v>64</v>
      </c>
      <c r="CE8" s="24" t="s">
        <v>64</v>
      </c>
      <c r="CF8" s="24" t="s">
        <v>64</v>
      </c>
      <c r="CG8" s="24" t="s">
        <v>64</v>
      </c>
      <c r="CH8" s="24" t="s">
        <v>64</v>
      </c>
      <c r="CI8" s="24" t="s">
        <v>64</v>
      </c>
      <c r="CJ8" s="24" t="s">
        <v>64</v>
      </c>
      <c r="CK8" s="24" t="s">
        <v>64</v>
      </c>
      <c r="CL8" s="24" t="s">
        <v>64</v>
      </c>
      <c r="CM8" s="24" t="s">
        <v>64</v>
      </c>
      <c r="CN8" s="24" t="s">
        <v>64</v>
      </c>
      <c r="CO8" s="24" t="s">
        <v>148</v>
      </c>
      <c r="CP8" s="24" t="s">
        <v>148</v>
      </c>
      <c r="CQ8" s="24" t="s">
        <v>73</v>
      </c>
      <c r="CR8" s="24" t="s">
        <v>73</v>
      </c>
      <c r="CS8" s="24" t="s">
        <v>64</v>
      </c>
      <c r="CT8" s="24" t="s">
        <v>64</v>
      </c>
      <c r="CU8" s="24" t="s">
        <v>64</v>
      </c>
      <c r="CV8" s="24" t="s">
        <v>64</v>
      </c>
    </row>
    <row r="9" spans="1:100" x14ac:dyDescent="0.2">
      <c r="A9" s="24"/>
      <c r="B9" s="24"/>
      <c r="C9" s="24"/>
      <c r="D9" s="24"/>
      <c r="E9" s="47"/>
      <c r="F9" s="36" t="s">
        <v>183</v>
      </c>
      <c r="G9" s="73"/>
      <c r="H9" s="24"/>
      <c r="I9" s="24" t="s">
        <v>60</v>
      </c>
      <c r="J9" s="24" t="s">
        <v>108</v>
      </c>
      <c r="K9" s="24" t="s">
        <v>108</v>
      </c>
      <c r="L9" s="24" t="s">
        <v>108</v>
      </c>
      <c r="M9" s="24" t="s">
        <v>1</v>
      </c>
      <c r="N9" s="24" t="s">
        <v>67</v>
      </c>
      <c r="O9" s="24" t="s">
        <v>68</v>
      </c>
      <c r="P9" s="24" t="s">
        <v>66</v>
      </c>
      <c r="Q9" s="24" t="s">
        <v>87</v>
      </c>
      <c r="R9" s="24" t="s">
        <v>87</v>
      </c>
      <c r="S9" s="24" t="s">
        <v>59</v>
      </c>
      <c r="T9" s="24" t="s">
        <v>70</v>
      </c>
      <c r="U9" s="24" t="s">
        <v>71</v>
      </c>
      <c r="V9" s="24" t="s">
        <v>69</v>
      </c>
      <c r="W9" s="24" t="s">
        <v>61</v>
      </c>
      <c r="X9" s="24" t="s">
        <v>54</v>
      </c>
      <c r="Y9" s="24" t="s">
        <v>54</v>
      </c>
      <c r="Z9" s="24" t="s">
        <v>54</v>
      </c>
      <c r="AA9" s="24" t="s">
        <v>203</v>
      </c>
      <c r="AB9" s="24" t="s">
        <v>185</v>
      </c>
      <c r="AC9" s="24"/>
      <c r="AD9" s="24"/>
      <c r="AE9" s="24"/>
      <c r="AF9" s="24"/>
      <c r="AG9" s="24" t="s">
        <v>72</v>
      </c>
      <c r="AH9" s="24" t="s">
        <v>72</v>
      </c>
      <c r="AI9" s="24" t="s">
        <v>72</v>
      </c>
      <c r="AJ9" s="24" t="s">
        <v>72</v>
      </c>
      <c r="AK9" s="24" t="s">
        <v>72</v>
      </c>
      <c r="AL9" s="24" t="s">
        <v>72</v>
      </c>
      <c r="AM9" s="24" t="s">
        <v>204</v>
      </c>
      <c r="AN9" s="24" t="s">
        <v>204</v>
      </c>
      <c r="AO9" s="24" t="s">
        <v>72</v>
      </c>
      <c r="AP9" s="24" t="s">
        <v>72</v>
      </c>
      <c r="AQ9" s="24" t="s">
        <v>72</v>
      </c>
      <c r="AR9" s="24" t="s">
        <v>72</v>
      </c>
      <c r="AS9" s="24" t="s">
        <v>73</v>
      </c>
      <c r="AT9" s="24" t="s">
        <v>73</v>
      </c>
      <c r="AU9" s="24" t="s">
        <v>73</v>
      </c>
      <c r="AV9" s="24" t="s">
        <v>73</v>
      </c>
      <c r="AW9" s="24" t="s">
        <v>73</v>
      </c>
      <c r="AX9" s="24" t="s">
        <v>73</v>
      </c>
      <c r="AY9" s="24" t="s">
        <v>204</v>
      </c>
      <c r="AZ9" s="24" t="s">
        <v>204</v>
      </c>
      <c r="BA9" s="24" t="s">
        <v>73</v>
      </c>
      <c r="BB9" s="24" t="s">
        <v>73</v>
      </c>
      <c r="BC9" s="24" t="s">
        <v>73</v>
      </c>
      <c r="BD9" s="24" t="s">
        <v>73</v>
      </c>
      <c r="BE9" s="24" t="s">
        <v>74</v>
      </c>
      <c r="BF9" s="24" t="s">
        <v>74</v>
      </c>
      <c r="BG9" s="24" t="s">
        <v>73</v>
      </c>
      <c r="BH9" s="24" t="s">
        <v>73</v>
      </c>
      <c r="BI9" s="24" t="s">
        <v>73</v>
      </c>
      <c r="BJ9" s="24" t="s">
        <v>73</v>
      </c>
      <c r="BK9" s="24" t="s">
        <v>73</v>
      </c>
      <c r="BL9" s="24" t="s">
        <v>73</v>
      </c>
      <c r="BM9" s="24" t="s">
        <v>73</v>
      </c>
      <c r="BN9" s="24" t="s">
        <v>73</v>
      </c>
      <c r="BO9" s="24" t="s">
        <v>73</v>
      </c>
      <c r="BP9" s="24" t="s">
        <v>73</v>
      </c>
      <c r="BQ9" s="24" t="s">
        <v>74</v>
      </c>
      <c r="BR9" s="24" t="s">
        <v>74</v>
      </c>
      <c r="BS9" s="24" t="s">
        <v>203</v>
      </c>
      <c r="BT9" s="24" t="s">
        <v>203</v>
      </c>
      <c r="BU9" s="24" t="s">
        <v>8</v>
      </c>
      <c r="BV9" s="24" t="s">
        <v>8</v>
      </c>
      <c r="BW9" s="24" t="s">
        <v>8</v>
      </c>
      <c r="BX9" s="24" t="s">
        <v>8</v>
      </c>
      <c r="BY9" s="24" t="s">
        <v>8</v>
      </c>
      <c r="BZ9" s="24" t="s">
        <v>8</v>
      </c>
      <c r="CA9" s="24" t="s">
        <v>146</v>
      </c>
      <c r="CB9" s="24" t="s">
        <v>146</v>
      </c>
      <c r="CC9" s="24" t="s">
        <v>73</v>
      </c>
      <c r="CD9" s="24" t="s">
        <v>73</v>
      </c>
      <c r="CE9" s="24" t="s">
        <v>72</v>
      </c>
      <c r="CF9" s="24" t="s">
        <v>72</v>
      </c>
      <c r="CG9" s="26" t="s">
        <v>148</v>
      </c>
      <c r="CH9" s="26" t="s">
        <v>148</v>
      </c>
      <c r="CI9" s="24" t="s">
        <v>73</v>
      </c>
      <c r="CJ9" s="24" t="s">
        <v>73</v>
      </c>
      <c r="CK9" s="24" t="s">
        <v>72</v>
      </c>
      <c r="CL9" s="24" t="s">
        <v>72</v>
      </c>
      <c r="CM9" s="26" t="s">
        <v>148</v>
      </c>
      <c r="CN9" s="26" t="s">
        <v>148</v>
      </c>
      <c r="CO9" s="24" t="s">
        <v>204</v>
      </c>
      <c r="CP9" s="24" t="s">
        <v>204</v>
      </c>
      <c r="CQ9" s="26" t="s">
        <v>79</v>
      </c>
      <c r="CR9" s="26" t="s">
        <v>79</v>
      </c>
      <c r="CS9" s="26" t="s">
        <v>148</v>
      </c>
      <c r="CT9" s="26" t="s">
        <v>148</v>
      </c>
      <c r="CU9" s="24" t="s">
        <v>147</v>
      </c>
      <c r="CV9" s="24" t="s">
        <v>147</v>
      </c>
    </row>
    <row r="10" spans="1:100" x14ac:dyDescent="0.2">
      <c r="A10" s="24"/>
      <c r="B10" s="24" t="s">
        <v>0</v>
      </c>
      <c r="C10" s="26"/>
      <c r="D10" s="26"/>
      <c r="E10" s="164" t="s">
        <v>57</v>
      </c>
      <c r="F10" s="104" t="s">
        <v>58</v>
      </c>
      <c r="G10" s="105" t="s">
        <v>55</v>
      </c>
      <c r="H10" s="24" t="s">
        <v>1</v>
      </c>
      <c r="I10" s="24" t="s">
        <v>108</v>
      </c>
      <c r="J10" s="24" t="s">
        <v>57</v>
      </c>
      <c r="K10" s="24" t="s">
        <v>58</v>
      </c>
      <c r="L10" s="24" t="s">
        <v>55</v>
      </c>
      <c r="M10" s="24" t="s">
        <v>107</v>
      </c>
      <c r="N10" s="24" t="s">
        <v>75</v>
      </c>
      <c r="O10" s="24" t="s">
        <v>75</v>
      </c>
      <c r="P10" s="24" t="s">
        <v>75</v>
      </c>
      <c r="Q10" s="24" t="s">
        <v>75</v>
      </c>
      <c r="R10" s="24" t="s">
        <v>75</v>
      </c>
      <c r="S10" s="24" t="s">
        <v>108</v>
      </c>
      <c r="T10" s="24" t="s">
        <v>75</v>
      </c>
      <c r="U10" s="24" t="s">
        <v>75</v>
      </c>
      <c r="V10" s="24" t="s">
        <v>75</v>
      </c>
      <c r="W10" s="24" t="s">
        <v>108</v>
      </c>
      <c r="X10" s="24" t="s">
        <v>108</v>
      </c>
      <c r="Y10" s="24" t="s">
        <v>75</v>
      </c>
      <c r="Z10" s="24" t="s">
        <v>76</v>
      </c>
      <c r="AA10" s="24" t="s">
        <v>108</v>
      </c>
      <c r="AB10" s="24" t="s">
        <v>75</v>
      </c>
      <c r="AC10" s="24"/>
      <c r="AD10" s="24"/>
      <c r="AE10" s="24"/>
      <c r="AF10" s="24"/>
      <c r="AG10" s="24" t="s">
        <v>85</v>
      </c>
      <c r="AH10" s="24" t="s">
        <v>85</v>
      </c>
      <c r="AI10" s="24" t="s">
        <v>86</v>
      </c>
      <c r="AJ10" s="24" t="s">
        <v>86</v>
      </c>
      <c r="AK10" s="24" t="s">
        <v>78</v>
      </c>
      <c r="AL10" s="24" t="s">
        <v>78</v>
      </c>
      <c r="AM10" s="24" t="s">
        <v>87</v>
      </c>
      <c r="AN10" s="24" t="s">
        <v>87</v>
      </c>
      <c r="AO10" s="24" t="s">
        <v>87</v>
      </c>
      <c r="AP10" s="24" t="s">
        <v>87</v>
      </c>
      <c r="AQ10" s="24" t="s">
        <v>77</v>
      </c>
      <c r="AR10" s="24" t="s">
        <v>77</v>
      </c>
      <c r="AS10" s="24" t="s">
        <v>85</v>
      </c>
      <c r="AT10" s="24" t="s">
        <v>85</v>
      </c>
      <c r="AU10" s="24" t="s">
        <v>86</v>
      </c>
      <c r="AV10" s="24" t="s">
        <v>86</v>
      </c>
      <c r="AW10" s="24" t="s">
        <v>78</v>
      </c>
      <c r="AX10" s="24" t="s">
        <v>78</v>
      </c>
      <c r="AY10" s="24" t="s">
        <v>87</v>
      </c>
      <c r="AZ10" s="24" t="s">
        <v>87</v>
      </c>
      <c r="BA10" s="24" t="s">
        <v>87</v>
      </c>
      <c r="BB10" s="24" t="s">
        <v>87</v>
      </c>
      <c r="BC10" s="24" t="s">
        <v>77</v>
      </c>
      <c r="BD10" s="24" t="s">
        <v>77</v>
      </c>
      <c r="BE10" s="24" t="s">
        <v>77</v>
      </c>
      <c r="BF10" s="24" t="s">
        <v>77</v>
      </c>
      <c r="BG10" s="24" t="s">
        <v>88</v>
      </c>
      <c r="BH10" s="24" t="s">
        <v>88</v>
      </c>
      <c r="BI10" s="24" t="s">
        <v>89</v>
      </c>
      <c r="BJ10" s="24" t="s">
        <v>89</v>
      </c>
      <c r="BK10" s="24" t="s">
        <v>90</v>
      </c>
      <c r="BL10" s="24" t="s">
        <v>90</v>
      </c>
      <c r="BM10" s="24" t="s">
        <v>91</v>
      </c>
      <c r="BN10" s="24" t="s">
        <v>91</v>
      </c>
      <c r="BO10" s="24" t="s">
        <v>79</v>
      </c>
      <c r="BP10" s="24" t="s">
        <v>79</v>
      </c>
      <c r="BQ10" s="24" t="s">
        <v>79</v>
      </c>
      <c r="BR10" s="24" t="s">
        <v>79</v>
      </c>
      <c r="BS10" s="24" t="s">
        <v>108</v>
      </c>
      <c r="BT10" s="24" t="s">
        <v>108</v>
      </c>
      <c r="BU10" s="24" t="s">
        <v>80</v>
      </c>
      <c r="BV10" s="24" t="s">
        <v>80</v>
      </c>
      <c r="BW10" s="24" t="s">
        <v>80</v>
      </c>
      <c r="BX10" s="24" t="s">
        <v>80</v>
      </c>
      <c r="BY10" s="24" t="s">
        <v>80</v>
      </c>
      <c r="BZ10" s="24" t="s">
        <v>80</v>
      </c>
      <c r="CA10" s="24" t="s">
        <v>79</v>
      </c>
      <c r="CB10" s="24" t="s">
        <v>79</v>
      </c>
      <c r="CC10" s="24" t="s">
        <v>57</v>
      </c>
      <c r="CD10" s="24" t="s">
        <v>57</v>
      </c>
      <c r="CE10" s="24" t="s">
        <v>57</v>
      </c>
      <c r="CF10" s="24" t="s">
        <v>57</v>
      </c>
      <c r="CG10" s="24" t="s">
        <v>57</v>
      </c>
      <c r="CH10" s="24" t="s">
        <v>57</v>
      </c>
      <c r="CI10" s="24" t="s">
        <v>58</v>
      </c>
      <c r="CJ10" s="24" t="s">
        <v>58</v>
      </c>
      <c r="CK10" s="24" t="s">
        <v>58</v>
      </c>
      <c r="CL10" s="24" t="s">
        <v>58</v>
      </c>
      <c r="CM10" s="24" t="s">
        <v>58</v>
      </c>
      <c r="CN10" s="24" t="s">
        <v>58</v>
      </c>
      <c r="CO10" s="24" t="s">
        <v>87</v>
      </c>
      <c r="CP10" s="24" t="s">
        <v>87</v>
      </c>
      <c r="CQ10" s="24" t="s">
        <v>54</v>
      </c>
      <c r="CR10" s="24" t="s">
        <v>54</v>
      </c>
      <c r="CS10" s="24" t="s">
        <v>54</v>
      </c>
      <c r="CT10" s="24" t="s">
        <v>54</v>
      </c>
      <c r="CU10" s="24" t="s">
        <v>75</v>
      </c>
      <c r="CV10" s="24" t="s">
        <v>75</v>
      </c>
    </row>
    <row r="11" spans="1:100" ht="15" x14ac:dyDescent="0.2">
      <c r="A11" s="23">
        <v>1</v>
      </c>
      <c r="B11" s="12" t="s">
        <v>105</v>
      </c>
      <c r="E11" s="92" t="s">
        <v>173</v>
      </c>
      <c r="F11" s="92" t="s">
        <v>171</v>
      </c>
      <c r="G11" s="92" t="s">
        <v>170</v>
      </c>
      <c r="H11">
        <f ca="1">INDIRECT("'"&amp;CONCATENATE($A11," ",$B11)&amp;"'!C6")</f>
        <v>79236</v>
      </c>
      <c r="I11">
        <f ca="1">SUM(J11:L11)</f>
        <v>79236</v>
      </c>
      <c r="J11">
        <f ca="1">SUM(INDIRECT("'"&amp;CONCATENATE($A11," ",$B11)&amp;"'!D21:F22"))</f>
        <v>17981</v>
      </c>
      <c r="K11">
        <f ca="1">SUM(INDIRECT("'"&amp;CONCATENATE($A11," ",$B11)&amp;"'!D23:F24"))</f>
        <v>42008</v>
      </c>
      <c r="L11">
        <f ca="1">SUM(INDIRECT("'"&amp;CONCATENATE($A11," ",$B11)&amp;"'!D27:F28"),INDIRECT("'"&amp;CONCATENATE($A11," ",$B11)&amp;"'!c8"))</f>
        <v>19247</v>
      </c>
      <c r="M11" s="63">
        <f ca="1">H11-I11</f>
        <v>0</v>
      </c>
      <c r="N11">
        <f ca="1">SUM(INDIRECT("'"&amp;CONCATENATE($A11," ",$B11)&amp;"'!D21:F21"))</f>
        <v>17981</v>
      </c>
      <c r="O11">
        <f ca="1">SUM(INDIRECT("'"&amp;CONCATENATE($A11," ",$B11)&amp;"'!D23:F23"))</f>
        <v>42008</v>
      </c>
      <c r="P11">
        <f ca="1">SUM(INDIRECT("'"&amp;CONCATENATE($A11," ",$B11)&amp;"'!D25:F25"))</f>
        <v>383</v>
      </c>
      <c r="Q11">
        <f ca="1">SUM(INDIRECT("'"&amp;CONCATENATE($A11," ",$B11)&amp;"'!D27:F27"))</f>
        <v>18864</v>
      </c>
      <c r="R11">
        <f ca="1">SUM(INDIRECT("'"&amp;CONCATENATE($A11," ",$B11)&amp;"'!D28:F28"))</f>
        <v>0</v>
      </c>
      <c r="S11">
        <f ca="1">SUM(N11:R11)</f>
        <v>79236</v>
      </c>
      <c r="T11">
        <f ca="1">SUM(INDIRECT("'"&amp;CONCATENATE($A11," ",$B11)&amp;"'!D22:E22"))</f>
        <v>0</v>
      </c>
      <c r="U11">
        <f ca="1">SUM(INDIRECT("'"&amp;CONCATENATE($A11," ",$B11)&amp;"'!D24:E24"))</f>
        <v>0</v>
      </c>
      <c r="V11">
        <f ca="1">SUM(INDIRECT("'"&amp;CONCATENATE($A11," ",$B11)&amp;"'!D26:E26"))</f>
        <v>0</v>
      </c>
      <c r="W11">
        <f ca="1">SUM(T11,U11,V11)</f>
        <v>0</v>
      </c>
      <c r="X11">
        <f ca="1">INDIRECT("'"&amp;CONCATENATE($A11," ",$B11)&amp;"'!C8")</f>
        <v>383</v>
      </c>
      <c r="Y11">
        <f ca="1">IF(ISNUMBER(INDIRECT("'"&amp;CONCATENATE($A11," ",$B11)&amp;"'!H31")),INDIRECT("'"&amp;CONCATENATE($A11," ",$B11)&amp;"'!H31")," ")</f>
        <v>383</v>
      </c>
      <c r="Z11" s="63">
        <f ca="1">IFERROR(X11-Y11,INDIRECT("'"&amp;CONCATENATE($A11," ",$B11)&amp;"'!C8"))</f>
        <v>0</v>
      </c>
      <c r="AA11">
        <f ca="1">SUM(INDIRECT("'"&amp;CONCATENATE($A11," ",$B11)&amp;"'!C8:C9"))</f>
        <v>383</v>
      </c>
      <c r="AB11" t="str">
        <f ca="1">INDIRECT("'"&amp;CONCATENATE($A11," ",$B11)&amp;"'!k31")</f>
        <v xml:space="preserve"> </v>
      </c>
      <c r="AG11">
        <f ca="1">IF(ISNUMBER(INDIRECT("'"&amp;CONCATENATE($A11," ",$B11)&amp;"'!F21")),INDIRECT("'"&amp;CONCATENATE($A11," ",$B11)&amp;"'!F21"),"     NA")</f>
        <v>0</v>
      </c>
      <c r="AH11" s="27">
        <f ca="1">IF(ISNUMBER(AG11),IFERROR(AG11/N11," ")," ")</f>
        <v>0</v>
      </c>
      <c r="AI11">
        <f ca="1">IF(ISNUMBER(INDIRECT("'"&amp;CONCATENATE($A11," ",$B11)&amp;"'!F23")),INDIRECT("'"&amp;CONCATENATE($A11," ",$B11)&amp;"'!F23"),"     NA")</f>
        <v>4</v>
      </c>
      <c r="AJ11" s="27">
        <f ca="1">IF(ISNUMBER(AI11),IFERROR(AI11/O11," ")," ")</f>
        <v>9.5219958103218437E-5</v>
      </c>
      <c r="AK11">
        <f ca="1">IF(ISNUMBER(INDIRECT("'"&amp;CONCATENATE($A11," ",$B11)&amp;"'!F25")),INDIRECT("'"&amp;CONCATENATE($A11," ",$B11)&amp;"'!F25"),"     NA ")</f>
        <v>1</v>
      </c>
      <c r="AL11" s="27">
        <f ca="1">IFERROR(AK11/P11," ")</f>
        <v>2.6109660574412533E-3</v>
      </c>
      <c r="AM11">
        <f ca="1">IF(ISNUMBER(INDIRECT("'"&amp;CONCATENATE($A11," ",$B11)&amp;"'!F27")),INDIRECT("'"&amp;CONCATENATE($A11," ",$B11)&amp;"'!F27"),"     NA")</f>
        <v>26</v>
      </c>
      <c r="AN11" s="27">
        <f ca="1">IF(ISNUMBER(AM11),IFERROR(AM11/Q11," ")," ")</f>
        <v>1.378286683630195E-3</v>
      </c>
      <c r="AO11" t="str">
        <f ca="1">IF(ISNUMBER(INDIRECT("'"&amp;CONCATENATE($A11," ",$B11)&amp;"'!F28")),INDIRECT("'"&amp;CONCATENATE($A11," ",$B11)&amp;"'!F28"),"     NA")</f>
        <v xml:space="preserve">     NA</v>
      </c>
      <c r="AP11" s="27" t="str">
        <f ca="1">IF(ISNUMBER(AO11),IFERROR(AO11/R11," ")," ")</f>
        <v xml:space="preserve"> </v>
      </c>
      <c r="AQ11">
        <f ca="1">IF(ISNUMBER(INDIRECT("'"&amp;CONCATENATE($A11," ",$B11)&amp;"'!F31")),INDIRECT("'"&amp;CONCATENATE($A11," ",$B11)&amp;"'!F31"),"     NA")</f>
        <v>31</v>
      </c>
      <c r="AR11" s="27">
        <f ca="1">IF(ISNUMBER(AQ11),IFERROR(AQ11/S11," ")," ")</f>
        <v>3.9123630672926448E-4</v>
      </c>
      <c r="AS11">
        <f ca="1">IF(ISNUMBER(INDIRECT("'"&amp;CONCATENATE($A11," ",$B11)&amp;"'!E21")),INDIRECT("'"&amp;CONCATENATE($A11," ",$B11)&amp;"'!E21"),"     NA")</f>
        <v>106</v>
      </c>
      <c r="AT11" s="27">
        <f ca="1">IF(ISNUMBER(AS11),IFERROR(AS11/N11," ")," ")</f>
        <v>5.8951115065902894E-3</v>
      </c>
      <c r="AU11">
        <f ca="1">IF(ISNUMBER(INDIRECT("'"&amp;CONCATENATE($A11," ",$B11)&amp;"'!E23")),INDIRECT("'"&amp;CONCATENATE($A11," ",$B11)&amp;"'!E23"),"     NA")</f>
        <v>426</v>
      </c>
      <c r="AV11" s="27">
        <f ca="1">IF(ISNUMBER(AU11),IFERROR(AU11/O11," ")," ")</f>
        <v>1.0140925537992763E-2</v>
      </c>
      <c r="AW11">
        <f ca="1">IF(ISNUMBER(INDIRECT("'"&amp;CONCATENATE($A11," ",$B11)&amp;"'!E25")),INDIRECT("'"&amp;CONCATENATE($A11," ",$B11)&amp;"'!E25"),"     NA")</f>
        <v>8</v>
      </c>
      <c r="AX11" s="27">
        <f ca="1">IF(ISNUMBER(AW11),IFERROR(AW11/P11," ")," ")</f>
        <v>2.0887728459530026E-2</v>
      </c>
      <c r="AY11">
        <f ca="1">IF(ISNUMBER(INDIRECT("'"&amp;CONCATENATE($A11," ",$B11)&amp;"'!E27")),INDIRECT("'"&amp;CONCATENATE($A11," ",$B11)&amp;"'!E27"),"     NA")</f>
        <v>256</v>
      </c>
      <c r="AZ11" s="27">
        <f ca="1">IF(ISNUMBER(AY11),IFERROR(AY11/Q11," ")," ")</f>
        <v>1.3570822731128074E-2</v>
      </c>
      <c r="BA11">
        <f ca="1">IF(ISNUMBER(INDIRECT("'"&amp;CONCATENATE($A11," ",$B11)&amp;"'!E28")),INDIRECT("'"&amp;CONCATENATE($A11," ",$B11)&amp;"'!E28"),"     NA")</f>
        <v>0</v>
      </c>
      <c r="BB11" s="27" t="str">
        <f ca="1">IF(ISNUMBER(BA11),IFERROR(BA11/R11," ")," ")</f>
        <v xml:space="preserve"> </v>
      </c>
      <c r="BC11">
        <f ca="1">IF(ISNUMBER(INDIRECT("'"&amp;CONCATENATE($A11," ",$B11)&amp;"'!E31")),INDIRECT("'"&amp;CONCATENATE($A11," ",$B11)&amp;"'!E31"),0)-BM11</f>
        <v>796</v>
      </c>
      <c r="BD11" s="27">
        <f ca="1">IF(ISNUMBER(BC11),IFERROR(BC11/S11," ")," ")</f>
        <v>1.004593871472563E-2</v>
      </c>
      <c r="BE11" s="28">
        <f ca="1">SUM(AQ11,BC11)</f>
        <v>827</v>
      </c>
      <c r="BF11" s="27">
        <f ca="1">IF(ISNUMBER(BE11),IFERROR(BE11/S11," ")," ")</f>
        <v>1.0437175021454895E-2</v>
      </c>
      <c r="BG11">
        <f ca="1">IF(ISNUMBER(INDIRECT("'"&amp;CONCATENATE($A11," ",$B11)&amp;"'!E22")),INDIRECT("'"&amp;CONCATENATE($A11," ",$B11)&amp;"'!E22"),"     NA")</f>
        <v>0</v>
      </c>
      <c r="BH11" s="27" t="str">
        <f ca="1">IF(ISNUMBER(BG11),IFERROR(BG11/T11," ")," ")</f>
        <v xml:space="preserve"> </v>
      </c>
      <c r="BI11">
        <f ca="1">IF(ISNUMBER(INDIRECT("'"&amp;CONCATENATE($A11," ",$B11)&amp;"'!E24")),INDIRECT("'"&amp;CONCATENATE($A11," ",$B11)&amp;"'!E24"),"     NA")</f>
        <v>0</v>
      </c>
      <c r="BJ11" s="27" t="str">
        <f ca="1">IF(ISNUMBER(BI11),IFERROR(BI11/U11," ")," ")</f>
        <v xml:space="preserve"> </v>
      </c>
      <c r="BK11">
        <f ca="1">IF(ISNUMBER(INDIRECT("'"&amp;CONCATENATE($A11," ",$B11)&amp;"'!E26")),INDIRECT("'"&amp;CONCATENATE($A11," ",$B11)&amp;"'!E26"),"     NA")</f>
        <v>0</v>
      </c>
      <c r="BL11" s="27" t="str">
        <f ca="1">IF(ISNUMBER(BK11),IFERROR(BK11/V11," ")," ")</f>
        <v xml:space="preserve"> </v>
      </c>
      <c r="BM11" s="28">
        <f ca="1">SUM(BG11,BI11,BK11)</f>
        <v>0</v>
      </c>
      <c r="BN11" s="27" t="str">
        <f ca="1">IF(ISNUMBER(BM11),IFERROR(BM11/W11," ")," ")</f>
        <v xml:space="preserve"> </v>
      </c>
      <c r="BO11">
        <f ca="1">SUM(BC11,BM11)</f>
        <v>796</v>
      </c>
      <c r="BP11" s="27">
        <f ca="1">IF(ISNUMBER(BO11),IFERROR(BO11/I11," ")," ")</f>
        <v>1.004593871472563E-2</v>
      </c>
      <c r="BQ11" s="28">
        <f ca="1">SUM(AQ11,BC11,BM11)</f>
        <v>827</v>
      </c>
      <c r="BR11" s="27">
        <f ca="1">IF(ISNUMBER(BQ11),IFERROR(BQ11/I11," ")," ")</f>
        <v>1.0437175021454895E-2</v>
      </c>
      <c r="BS11">
        <f ca="1">IF(ISNUMBER(INDIRECT("'"&amp;CONCATENATE($A11," ",$B11)&amp;"'!C9")),INDIRECT("'"&amp;CONCATENATE($A11," ",$B11)&amp;"'!C9"),"     NA")</f>
        <v>0</v>
      </c>
      <c r="BT11" s="43">
        <f ca="1">IF(ISNUMBER(BS11),IFERROR(BS11/AA11," ")," ")</f>
        <v>0</v>
      </c>
      <c r="BU11" s="150">
        <f ca="1">IF(ISNUMBER(INDIRECT("'"&amp;CONCATENATE($A11," ",$B11)&amp;"'!M21")),INDIRECT("'"&amp;CONCATENATE($A11," ",$B11)&amp;"'!M21"),0)+IF(ISNUMBER(INDIRECT("'"&amp;CONCATENATE($A11," ",$B11)&amp;"'!M22")),INDIRECT("'"&amp;CONCATENATE($A11," ",$B11)&amp;"'!M22"),0)</f>
        <v>39</v>
      </c>
      <c r="BV11" s="150">
        <f ca="1">IF(ISNUMBER(INDIRECT("'"&amp;CONCATENATE($A11," ",$B11)&amp;"'!M23")),INDIRECT("'"&amp;CONCATENATE($A11," ",$B11)&amp;"'!M23"),0)+IF(ISNUMBER(INDIRECT("'"&amp;CONCATENATE($A11," ",$B11)&amp;"'!M24")),INDIRECT("'"&amp;CONCATENATE($A11," ",$B11)&amp;"'!M24"),0)</f>
        <v>161</v>
      </c>
      <c r="BW11" s="150">
        <f ca="1">IF(ISNUMBER(INDIRECT("'"&amp;CONCATENATE($A11," ",$B11)&amp;"'!M25")),INDIRECT("'"&amp;CONCATENATE($A11," ",$B11)&amp;"'!M25"),0)+IF(ISNUMBER(INDIRECT("'"&amp;CONCATENATE($A11," ",$B11)&amp;"'!M26")),INDIRECT("'"&amp;CONCATENATE($A11," ",$B11)&amp;"'!M26"),0)</f>
        <v>54</v>
      </c>
      <c r="BX11" s="150">
        <f ca="1">IF(ISNUMBER(INDIRECT("'"&amp;CONCATENATE($A11," ",$B11)&amp;"'!M27")),INDIRECT("'"&amp;CONCATENATE($A11," ",$B11)&amp;"'!M27"),0)+IF(ISNUMBER(INDIRECT("'"&amp;CONCATENATE($A11," ",$B11)&amp;"'!M28")),INDIRECT("'"&amp;CONCATENATE($A11," ",$B11)&amp;"'!M28"),0)</f>
        <v>2</v>
      </c>
      <c r="BY11">
        <f ca="1">IF(ISNUMBER(INDIRECT("'"&amp;CONCATENATE($A11," ",$B11)&amp;"'!M31")),INDIRECT("'"&amp;CONCATENATE($A11," ",$B11)&amp;"'!M31"),"     NA")</f>
        <v>256</v>
      </c>
      <c r="BZ11" s="27">
        <f ca="1">IF(ISNUMBER(BY11),IFERROR(BY11/$I11," ")," ")</f>
        <v>3.2308546620223133E-3</v>
      </c>
      <c r="CA11">
        <f ca="1">IF(ISNUMBER(INDIRECT("'"&amp;CONCATENATE($A11," ",$B11)&amp;"'!C7")),INDIRECT("'"&amp;CONCATENATE($A11," ",$B11)&amp;"'!C7"),"     NA")</f>
        <v>0</v>
      </c>
      <c r="CB11" s="27">
        <f ca="1">IF(ISNUMBER(CA11),IFERROR(CA11/$I11," ")," ")</f>
        <v>0</v>
      </c>
      <c r="CC11" s="28">
        <f ca="1">SUM(AS11,BG11)</f>
        <v>106</v>
      </c>
      <c r="CD11" s="27">
        <f ca="1">IF(ISNUMBER(CC11),IF($N11,CC11/SUM($N11,$T11)," ")," ")</f>
        <v>5.8951115065902894E-3</v>
      </c>
      <c r="CE11" s="28">
        <f ca="1">AG11</f>
        <v>0</v>
      </c>
      <c r="CF11" s="27">
        <f ca="1">IF(ISNUMBER(CE11),IF($N11,CE11/SUM($N11,$T11)," ")," ")</f>
        <v>0</v>
      </c>
      <c r="CG11" s="28">
        <f ca="1">SUM(AG11,AS11,BG11)</f>
        <v>106</v>
      </c>
      <c r="CH11" s="27">
        <f ca="1">IF(ISNUMBER(CG11),IF($N11,CG11/SUM(N11,T11)," ")," ")</f>
        <v>5.8951115065902894E-3</v>
      </c>
      <c r="CI11" s="28">
        <f ca="1">SUM(AU11,BI11)</f>
        <v>426</v>
      </c>
      <c r="CJ11" s="27">
        <f ca="1">IF(ISNUMBER(CI11),IF($O11,CI11/SUM($O11,$U11)," ")," ")</f>
        <v>1.0140925537992763E-2</v>
      </c>
      <c r="CK11" s="28">
        <f ca="1">AI11</f>
        <v>4</v>
      </c>
      <c r="CL11" s="27">
        <f ca="1">IF(ISNUMBER(CK11),IF($O11,CK11/SUM($O11,$U11)," ")," ")</f>
        <v>9.5219958103218437E-5</v>
      </c>
      <c r="CM11" s="28">
        <f ca="1">SUM(AI11,AU11,BI11)</f>
        <v>430</v>
      </c>
      <c r="CN11" s="27">
        <f ca="1">IF(ISNUMBER(CM11),IF($O11,CM11/SUM(O11,U11)," ")," ")</f>
        <v>1.0236145496095982E-2</v>
      </c>
      <c r="CO11" s="28">
        <f ca="1">SUM(AM11,AY11)</f>
        <v>282</v>
      </c>
      <c r="CP11" s="27">
        <f ca="1">IF(ISNUMBER(CO11),IFERROR(CO11/Q11," ")," ")</f>
        <v>1.494910941475827E-2</v>
      </c>
      <c r="CQ11" s="28">
        <f ca="1">SUM(AW11,BK11)</f>
        <v>8</v>
      </c>
      <c r="CR11" s="27">
        <f ca="1">IFERROR(CQ11/Y11," ")</f>
        <v>2.0887728459530026E-2</v>
      </c>
      <c r="CS11" s="28">
        <f ca="1">SUM(AK11,AW11,BK11)</f>
        <v>9</v>
      </c>
      <c r="CT11" s="27">
        <f ca="1">IFERROR(CS11/Y11," ")</f>
        <v>2.3498694516971279E-2</v>
      </c>
      <c r="CU11">
        <f ca="1">SUM(BY11,CG11,CM11,CO11,CS11)</f>
        <v>1083</v>
      </c>
      <c r="CV11" s="27">
        <f ca="1">IF(ISNUMBER(CU11),IFERROR(CU11/$I11," ")," ")</f>
        <v>1.3668029683477207E-2</v>
      </c>
    </row>
    <row r="12" spans="1:100" ht="15" x14ac:dyDescent="0.2">
      <c r="A12" s="23">
        <v>2</v>
      </c>
      <c r="B12" s="12" t="s">
        <v>84</v>
      </c>
      <c r="E12" s="92" t="s">
        <v>224</v>
      </c>
      <c r="F12" s="92" t="s">
        <v>224</v>
      </c>
      <c r="G12" s="92" t="s">
        <v>224</v>
      </c>
      <c r="H12">
        <f t="shared" ref="H12:H75" ca="1" si="0">INDIRECT("'"&amp;CONCATENATE($A12," ",$B12)&amp;"'!C6")</f>
        <v>8619</v>
      </c>
      <c r="I12">
        <f t="shared" ref="I12:I75" ca="1" si="1">SUM(J12:L12)</f>
        <v>8619</v>
      </c>
      <c r="J12">
        <f t="shared" ref="J12:J75" ca="1" si="2">SUM(INDIRECT("'"&amp;CONCATENATE($A12," ",$B12)&amp;"'!D21:F22"))</f>
        <v>2616</v>
      </c>
      <c r="K12">
        <f t="shared" ref="K12:K75" ca="1" si="3">SUM(INDIRECT("'"&amp;CONCATENATE($A12," ",$B12)&amp;"'!D23:F24"))</f>
        <v>4349</v>
      </c>
      <c r="L12">
        <f t="shared" ref="L12:L75" ca="1" si="4">SUM(INDIRECT("'"&amp;CONCATENATE($A12," ",$B12)&amp;"'!D27:F28"),INDIRECT("'"&amp;CONCATENATE($A12," ",$B12)&amp;"'!c8"))</f>
        <v>1654</v>
      </c>
      <c r="M12" s="63">
        <f t="shared" ref="M12:M75" ca="1" si="5">H12-I12</f>
        <v>0</v>
      </c>
      <c r="N12">
        <f t="shared" ref="N12:N75" ca="1" si="6">SUM(INDIRECT("'"&amp;CONCATENATE($A12," ",$B12)&amp;"'!D21:F21"))</f>
        <v>2616</v>
      </c>
      <c r="O12">
        <f t="shared" ref="O12:O75" ca="1" si="7">SUM(INDIRECT("'"&amp;CONCATENATE($A12," ",$B12)&amp;"'!D23:F23"))</f>
        <v>4349</v>
      </c>
      <c r="P12">
        <f t="shared" ref="P12:P75" ca="1" si="8">SUM(INDIRECT("'"&amp;CONCATENATE($A12," ",$B12)&amp;"'!D25:F25"))</f>
        <v>0</v>
      </c>
      <c r="Q12">
        <f t="shared" ref="Q12:Q75" ca="1" si="9">SUM(INDIRECT("'"&amp;CONCATENATE($A12," ",$B12)&amp;"'!D27:F27"))</f>
        <v>1654</v>
      </c>
      <c r="R12">
        <f t="shared" ref="R12:R75" ca="1" si="10">SUM(INDIRECT("'"&amp;CONCATENATE($A12," ",$B12)&amp;"'!D28:F28"))</f>
        <v>0</v>
      </c>
      <c r="S12">
        <f t="shared" ref="S12:S75" ca="1" si="11">SUM(N12:R12)</f>
        <v>8619</v>
      </c>
      <c r="T12">
        <f t="shared" ref="T12:T75" ca="1" si="12">SUM(INDIRECT("'"&amp;CONCATENATE($A12," ",$B12)&amp;"'!D22:E22"))</f>
        <v>0</v>
      </c>
      <c r="U12">
        <f t="shared" ref="U12:U75" ca="1" si="13">SUM(INDIRECT("'"&amp;CONCATENATE($A12," ",$B12)&amp;"'!D24:E24"))</f>
        <v>0</v>
      </c>
      <c r="V12">
        <f t="shared" ref="V12:V75" ca="1" si="14">SUM(INDIRECT("'"&amp;CONCATENATE($A12," ",$B12)&amp;"'!D26:E26"))</f>
        <v>0</v>
      </c>
      <c r="W12">
        <f t="shared" ref="W12:W75" ca="1" si="15">SUM(T12,U12,V12)</f>
        <v>0</v>
      </c>
      <c r="X12">
        <f t="shared" ref="X12:X75" ca="1" si="16">INDIRECT("'"&amp;CONCATENATE($A12," ",$B12)&amp;"'!C8")</f>
        <v>0</v>
      </c>
      <c r="Y12" t="str">
        <f t="shared" ref="Y12:Y75" ca="1" si="17">IF(ISNUMBER(INDIRECT("'"&amp;CONCATENATE($A12," ",$B12)&amp;"'!H31")),INDIRECT("'"&amp;CONCATENATE($A12," ",$B12)&amp;"'!H31")," ")</f>
        <v xml:space="preserve"> </v>
      </c>
      <c r="Z12" s="63">
        <f t="shared" ref="Z12:Z75" ca="1" si="18">IFERROR(X12-Y12,INDIRECT("'"&amp;CONCATENATE($A12," ",$B12)&amp;"'!C8"))</f>
        <v>0</v>
      </c>
      <c r="AA12">
        <f t="shared" ref="AA12:AA75" ca="1" si="19">SUM(INDIRECT("'"&amp;CONCATENATE($A12," ",$B12)&amp;"'!C8:C9"))</f>
        <v>0</v>
      </c>
      <c r="AB12" t="str">
        <f t="shared" ref="AB12:AB75" ca="1" si="20">INDIRECT("'"&amp;CONCATENATE($A12," ",$B12)&amp;"'!k31")</f>
        <v xml:space="preserve"> </v>
      </c>
      <c r="AG12">
        <f t="shared" ref="AG12:AG75" ca="1" si="21">IF(ISNUMBER(INDIRECT("'"&amp;CONCATENATE($A12," ",$B12)&amp;"'!F21")),INDIRECT("'"&amp;CONCATENATE($A12," ",$B12)&amp;"'!F21"),"     NA")</f>
        <v>0</v>
      </c>
      <c r="AH12" s="27">
        <f t="shared" ref="AH12:AH75" ca="1" si="22">IF(ISNUMBER(AG12),IFERROR(AG12/N12," ")," ")</f>
        <v>0</v>
      </c>
      <c r="AI12">
        <f t="shared" ref="AI12:AI75" ca="1" si="23">IF(ISNUMBER(INDIRECT("'"&amp;CONCATENATE($A12," ",$B12)&amp;"'!F23")),INDIRECT("'"&amp;CONCATENATE($A12," ",$B12)&amp;"'!F23"),"     NA")</f>
        <v>1</v>
      </c>
      <c r="AJ12" s="27">
        <f t="shared" ref="AJ12:AJ75" ca="1" si="24">IF(ISNUMBER(AI12),IFERROR(AI12/O12," ")," ")</f>
        <v>2.2993791676247414E-4</v>
      </c>
      <c r="AK12">
        <f t="shared" ref="AK12:AK75" ca="1" si="25">IF(ISNUMBER(INDIRECT("'"&amp;CONCATENATE($A12," ",$B12)&amp;"'!F25")),INDIRECT("'"&amp;CONCATENATE($A12," ",$B12)&amp;"'!F25"),"     NA ")</f>
        <v>0</v>
      </c>
      <c r="AL12" s="27" t="str">
        <f t="shared" ref="AL12:AL75" ca="1" si="26">IFERROR(AK12/P12," ")</f>
        <v xml:space="preserve"> </v>
      </c>
      <c r="AM12">
        <f t="shared" ref="AM12:AM75" ca="1" si="27">IF(ISNUMBER(INDIRECT("'"&amp;CONCATENATE($A12," ",$B12)&amp;"'!F27")),INDIRECT("'"&amp;CONCATENATE($A12," ",$B12)&amp;"'!F27"),"     NA")</f>
        <v>0</v>
      </c>
      <c r="AN12" s="27">
        <f t="shared" ref="AN12:AN75" ca="1" si="28">IF(ISNUMBER(AM12),IFERROR(AM12/Q12," ")," ")</f>
        <v>0</v>
      </c>
      <c r="AO12" t="str">
        <f t="shared" ref="AO12:AO75" ca="1" si="29">IF(ISNUMBER(INDIRECT("'"&amp;CONCATENATE($A12," ",$B12)&amp;"'!F28")),INDIRECT("'"&amp;CONCATENATE($A12," ",$B12)&amp;"'!F28"),"     NA")</f>
        <v xml:space="preserve">     NA</v>
      </c>
      <c r="AP12" s="27" t="str">
        <f t="shared" ref="AP12:AP75" ca="1" si="30">IF(ISNUMBER(AO12),IFERROR(AO12/R12," ")," ")</f>
        <v xml:space="preserve"> </v>
      </c>
      <c r="AQ12">
        <f t="shared" ref="AQ12:AQ75" ca="1" si="31">IF(ISNUMBER(INDIRECT("'"&amp;CONCATENATE($A12," ",$B12)&amp;"'!F31")),INDIRECT("'"&amp;CONCATENATE($A12," ",$B12)&amp;"'!F31"),"     NA")</f>
        <v>1</v>
      </c>
      <c r="AR12" s="27">
        <f t="shared" ref="AR12:AR75" ca="1" si="32">IF(ISNUMBER(AQ12),IFERROR(AQ12/S12," ")," ")</f>
        <v>1.1602274045712959E-4</v>
      </c>
      <c r="AS12">
        <f t="shared" ref="AS12:AS75" ca="1" si="33">IF(ISNUMBER(INDIRECT("'"&amp;CONCATENATE($A12," ",$B12)&amp;"'!E21")),INDIRECT("'"&amp;CONCATENATE($A12," ",$B12)&amp;"'!E21"),"     NA")</f>
        <v>42</v>
      </c>
      <c r="AT12" s="27">
        <f t="shared" ref="AT12:AT75" ca="1" si="34">IF(ISNUMBER(AS12),IFERROR(AS12/N12," ")," ")</f>
        <v>1.6055045871559634E-2</v>
      </c>
      <c r="AU12">
        <f t="shared" ref="AU12:AU75" ca="1" si="35">IF(ISNUMBER(INDIRECT("'"&amp;CONCATENATE($A12," ",$B12)&amp;"'!E23")),INDIRECT("'"&amp;CONCATENATE($A12," ",$B12)&amp;"'!E23"),"     NA")</f>
        <v>61</v>
      </c>
      <c r="AV12" s="27">
        <f t="shared" ref="AV12:AV75" ca="1" si="36">IF(ISNUMBER(AU12),IFERROR(AU12/O12," ")," ")</f>
        <v>1.4026212922510922E-2</v>
      </c>
      <c r="AW12">
        <f t="shared" ref="AW12:AW75" ca="1" si="37">IF(ISNUMBER(INDIRECT("'"&amp;CONCATENATE($A12," ",$B12)&amp;"'!E25")),INDIRECT("'"&amp;CONCATENATE($A12," ",$B12)&amp;"'!E25"),"     NA")</f>
        <v>0</v>
      </c>
      <c r="AX12" s="27" t="str">
        <f t="shared" ref="AX12:AX75" ca="1" si="38">IF(ISNUMBER(AW12),IFERROR(AW12/P12," ")," ")</f>
        <v xml:space="preserve"> </v>
      </c>
      <c r="AY12">
        <f t="shared" ref="AY12:AY75" ca="1" si="39">IF(ISNUMBER(INDIRECT("'"&amp;CONCATENATE($A12," ",$B12)&amp;"'!E27")),INDIRECT("'"&amp;CONCATENATE($A12," ",$B12)&amp;"'!E27"),"     NA")</f>
        <v>40</v>
      </c>
      <c r="AZ12" s="27">
        <f t="shared" ref="AZ12:AZ75" ca="1" si="40">IF(ISNUMBER(AY12),IFERROR(AY12/Q12," ")," ")</f>
        <v>2.4183796856106408E-2</v>
      </c>
      <c r="BA12" t="str">
        <f t="shared" ref="BA12:BA75" ca="1" si="41">IF(ISNUMBER(INDIRECT("'"&amp;CONCATENATE($A12," ",$B12)&amp;"'!E28")),INDIRECT("'"&amp;CONCATENATE($A12," ",$B12)&amp;"'!E28"),"     NA")</f>
        <v xml:space="preserve">     NA</v>
      </c>
      <c r="BB12" s="27" t="str">
        <f t="shared" ref="BB12:BB75" ca="1" si="42">IF(ISNUMBER(BA12),IFERROR(BA12/R12," ")," ")</f>
        <v xml:space="preserve"> </v>
      </c>
      <c r="BC12">
        <f t="shared" ref="BC12:BC75" ca="1" si="43">IF(ISNUMBER(INDIRECT("'"&amp;CONCATENATE($A12," ",$B12)&amp;"'!E31")),INDIRECT("'"&amp;CONCATENATE($A12," ",$B12)&amp;"'!E31"),0)-BM12</f>
        <v>143</v>
      </c>
      <c r="BD12" s="27">
        <f t="shared" ref="BD12:BD75" ca="1" si="44">IF(ISNUMBER(BC12),IFERROR(BC12/S12," ")," ")</f>
        <v>1.6591251885369532E-2</v>
      </c>
      <c r="BE12" s="28">
        <f t="shared" ref="BE12:BE75" ca="1" si="45">SUM(AQ12,BC12)</f>
        <v>144</v>
      </c>
      <c r="BF12" s="27">
        <f t="shared" ref="BF12:BF75" ca="1" si="46">IF(ISNUMBER(BE12),IFERROR(BE12/S12," ")," ")</f>
        <v>1.6707274625826662E-2</v>
      </c>
      <c r="BG12">
        <f t="shared" ref="BG12:BG75" ca="1" si="47">IF(ISNUMBER(INDIRECT("'"&amp;CONCATENATE($A12," ",$B12)&amp;"'!E22")),INDIRECT("'"&amp;CONCATENATE($A12," ",$B12)&amp;"'!E22"),"     NA")</f>
        <v>0</v>
      </c>
      <c r="BH12" s="27" t="str">
        <f t="shared" ref="BH12:BH75" ca="1" si="48">IF(ISNUMBER(BG12),IFERROR(BG12/T12," ")," ")</f>
        <v xml:space="preserve"> </v>
      </c>
      <c r="BI12">
        <f t="shared" ref="BI12:BI75" ca="1" si="49">IF(ISNUMBER(INDIRECT("'"&amp;CONCATENATE($A12," ",$B12)&amp;"'!E24")),INDIRECT("'"&amp;CONCATENATE($A12," ",$B12)&amp;"'!E24"),"     NA")</f>
        <v>0</v>
      </c>
      <c r="BJ12" s="27" t="str">
        <f t="shared" ref="BJ12:BJ75" ca="1" si="50">IF(ISNUMBER(BI12),IFERROR(BI12/U12," ")," ")</f>
        <v xml:space="preserve"> </v>
      </c>
      <c r="BK12">
        <f t="shared" ref="BK12:BK75" ca="1" si="51">IF(ISNUMBER(INDIRECT("'"&amp;CONCATENATE($A12," ",$B12)&amp;"'!E26")),INDIRECT("'"&amp;CONCATENATE($A12," ",$B12)&amp;"'!E26"),"     NA")</f>
        <v>0</v>
      </c>
      <c r="BL12" s="27" t="str">
        <f t="shared" ref="BL12:BL75" ca="1" si="52">IF(ISNUMBER(BK12),IFERROR(BK12/V12," ")," ")</f>
        <v xml:space="preserve"> </v>
      </c>
      <c r="BM12" s="28">
        <f t="shared" ref="BM12:BM75" ca="1" si="53">SUM(BG12,BI12,BK12)</f>
        <v>0</v>
      </c>
      <c r="BN12" s="27" t="str">
        <f t="shared" ref="BN12:BN75" ca="1" si="54">IF(ISNUMBER(BM12),IFERROR(BM12/W12," ")," ")</f>
        <v xml:space="preserve"> </v>
      </c>
      <c r="BO12">
        <f t="shared" ref="BO12:BO75" ca="1" si="55">SUM(BC12,BM12)</f>
        <v>143</v>
      </c>
      <c r="BP12" s="27">
        <f t="shared" ref="BP12:BP75" ca="1" si="56">IF(ISNUMBER(BO12),IFERROR(BO12/I12," ")," ")</f>
        <v>1.6591251885369532E-2</v>
      </c>
      <c r="BQ12" s="28">
        <f t="shared" ref="BQ12:BQ75" ca="1" si="57">SUM(AQ12,BC12,BM12)</f>
        <v>144</v>
      </c>
      <c r="BR12" s="27">
        <f t="shared" ref="BR12:BR75" ca="1" si="58">IF(ISNUMBER(BQ12),IFERROR(BQ12/I12," ")," ")</f>
        <v>1.6707274625826662E-2</v>
      </c>
      <c r="BS12">
        <f t="shared" ref="BS12:BS75" ca="1" si="59">IF(ISNUMBER(INDIRECT("'"&amp;CONCATENATE($A12," ",$B12)&amp;"'!C9")),INDIRECT("'"&amp;CONCATENATE($A12," ",$B12)&amp;"'!C9"),"     NA")</f>
        <v>0</v>
      </c>
      <c r="BT12" s="43" t="str">
        <f t="shared" ref="BT12:BT75" ca="1" si="60">IF(ISNUMBER(BS12),IFERROR(BS12/AA12," ")," ")</f>
        <v xml:space="preserve"> </v>
      </c>
      <c r="BU12" s="150">
        <f t="shared" ref="BU12:BU75" ca="1" si="61">IF(ISNUMBER(INDIRECT("'"&amp;CONCATENATE($A12," ",$B12)&amp;"'!M21")),INDIRECT("'"&amp;CONCATENATE($A12," ",$B12)&amp;"'!M21"),0)+IF(ISNUMBER(INDIRECT("'"&amp;CONCATENATE($A12," ",$B12)&amp;"'!M22")),INDIRECT("'"&amp;CONCATENATE($A12," ",$B12)&amp;"'!M22"),0)</f>
        <v>9</v>
      </c>
      <c r="BV12" s="150">
        <f t="shared" ref="BV12:BV75" ca="1" si="62">IF(ISNUMBER(INDIRECT("'"&amp;CONCATENATE($A12," ",$B12)&amp;"'!M23")),INDIRECT("'"&amp;CONCATENATE($A12," ",$B12)&amp;"'!M23"),0)+IF(ISNUMBER(INDIRECT("'"&amp;CONCATENATE($A12," ",$B12)&amp;"'!M24")),INDIRECT("'"&amp;CONCATENATE($A12," ",$B12)&amp;"'!M24"),0)</f>
        <v>14</v>
      </c>
      <c r="BW12" s="150">
        <f t="shared" ref="BW12:BW75" ca="1" si="63">IF(ISNUMBER(INDIRECT("'"&amp;CONCATENATE($A12," ",$B12)&amp;"'!M25")),INDIRECT("'"&amp;CONCATENATE($A12," ",$B12)&amp;"'!M25"),0)+IF(ISNUMBER(INDIRECT("'"&amp;CONCATENATE($A12," ",$B12)&amp;"'!M26")),INDIRECT("'"&amp;CONCATENATE($A12," ",$B12)&amp;"'!M26"),0)</f>
        <v>0</v>
      </c>
      <c r="BX12" s="150">
        <f t="shared" ref="BX12:BX75" ca="1" si="64">IF(ISNUMBER(INDIRECT("'"&amp;CONCATENATE($A12," ",$B12)&amp;"'!M27")),INDIRECT("'"&amp;CONCATENATE($A12," ",$B12)&amp;"'!M27"),0)+IF(ISNUMBER(INDIRECT("'"&amp;CONCATENATE($A12," ",$B12)&amp;"'!M28")),INDIRECT("'"&amp;CONCATENATE($A12," ",$B12)&amp;"'!M28"),0)</f>
        <v>8</v>
      </c>
      <c r="BY12">
        <f t="shared" ref="BY12:BY75" ca="1" si="65">IF(ISNUMBER(INDIRECT("'"&amp;CONCATENATE($A12," ",$B12)&amp;"'!M31")),INDIRECT("'"&amp;CONCATENATE($A12," ",$B12)&amp;"'!M31"),"     NA")</f>
        <v>31</v>
      </c>
      <c r="BZ12" s="27">
        <f t="shared" ref="BZ12:BZ75" ca="1" si="66">IF(ISNUMBER(BY12),IFERROR(BY12/$I12," ")," ")</f>
        <v>3.5967049541710174E-3</v>
      </c>
      <c r="CA12" t="str">
        <f t="shared" ref="CA12:CA75" ca="1" si="67">IF(ISNUMBER(INDIRECT("'"&amp;CONCATENATE($A12," ",$B12)&amp;"'!C7")),INDIRECT("'"&amp;CONCATENATE($A12," ",$B12)&amp;"'!C7"),"     NA")</f>
        <v xml:space="preserve">     NA</v>
      </c>
      <c r="CB12" s="27" t="str">
        <f t="shared" ref="CB12:CB75" ca="1" si="68">IF(ISNUMBER(CA12),IFERROR(CA12/$I12," ")," ")</f>
        <v xml:space="preserve"> </v>
      </c>
      <c r="CC12" s="28">
        <f t="shared" ref="CC12:CC75" ca="1" si="69">SUM(AS12,BG12)</f>
        <v>42</v>
      </c>
      <c r="CD12" s="27">
        <f t="shared" ref="CD12:CD75" ca="1" si="70">IF(ISNUMBER(CC12),IF($N12,CC12/SUM($N12,$T12)," ")," ")</f>
        <v>1.6055045871559634E-2</v>
      </c>
      <c r="CE12" s="28">
        <f t="shared" ref="CE12:CE75" ca="1" si="71">AG12</f>
        <v>0</v>
      </c>
      <c r="CF12" s="27">
        <f t="shared" ref="CF12:CF75" ca="1" si="72">IF(ISNUMBER(CE12),IF($N12,CE12/SUM($N12,$T12)," ")," ")</f>
        <v>0</v>
      </c>
      <c r="CG12" s="28">
        <f t="shared" ref="CG12:CG75" ca="1" si="73">SUM(AG12,AS12,BG12)</f>
        <v>42</v>
      </c>
      <c r="CH12" s="27">
        <f t="shared" ref="CH12:CH75" ca="1" si="74">IF(ISNUMBER(CG12),IF($N12,CG12/SUM(N12,T12)," ")," ")</f>
        <v>1.6055045871559634E-2</v>
      </c>
      <c r="CI12" s="28">
        <f t="shared" ref="CI12:CI75" ca="1" si="75">SUM(AU12,BI12)</f>
        <v>61</v>
      </c>
      <c r="CJ12" s="27">
        <f t="shared" ref="CJ12:CJ75" ca="1" si="76">IF(ISNUMBER(CI12),IF($O12,CI12/SUM($O12,$U12)," ")," ")</f>
        <v>1.4026212922510922E-2</v>
      </c>
      <c r="CK12" s="28">
        <f t="shared" ref="CK12:CK75" ca="1" si="77">AI12</f>
        <v>1</v>
      </c>
      <c r="CL12" s="27">
        <f t="shared" ref="CL12:CL75" ca="1" si="78">IF(ISNUMBER(CK12),IF($O12,CK12/SUM($O12,$U12)," ")," ")</f>
        <v>2.2993791676247414E-4</v>
      </c>
      <c r="CM12" s="28">
        <f t="shared" ref="CM12:CM75" ca="1" si="79">SUM(AI12,AU12,BI12)</f>
        <v>62</v>
      </c>
      <c r="CN12" s="27">
        <f t="shared" ref="CN12:CN75" ca="1" si="80">IF(ISNUMBER(CM12),IF($O12,CM12/SUM(O12,U12)," ")," ")</f>
        <v>1.4256150839273396E-2</v>
      </c>
      <c r="CO12" s="28">
        <f t="shared" ref="CO12:CO75" ca="1" si="81">SUM(AM12,AY12)</f>
        <v>40</v>
      </c>
      <c r="CP12" s="27">
        <f t="shared" ref="CP12:CP75" ca="1" si="82">IF(ISNUMBER(CO12),IFERROR(CO12/Q12," ")," ")</f>
        <v>2.4183796856106408E-2</v>
      </c>
      <c r="CQ12" s="28">
        <f t="shared" ref="CQ12:CQ75" ca="1" si="83">SUM(AW12,BK12)</f>
        <v>0</v>
      </c>
      <c r="CR12" s="27" t="str">
        <f t="shared" ref="CR12:CR75" ca="1" si="84">IFERROR(CQ12/Y12," ")</f>
        <v xml:space="preserve"> </v>
      </c>
      <c r="CS12" s="28">
        <f t="shared" ref="CS12:CS75" ca="1" si="85">SUM(AK12,AW12,BK12)</f>
        <v>0</v>
      </c>
      <c r="CT12" s="27" t="str">
        <f t="shared" ref="CT12:CT75" ca="1" si="86">IFERROR(CS12/Y12," ")</f>
        <v xml:space="preserve"> </v>
      </c>
      <c r="CU12">
        <f t="shared" ref="CU12:CU75" ca="1" si="87">SUM(BY12,CG12,CM12,CO12,CS12)</f>
        <v>175</v>
      </c>
      <c r="CV12" s="27">
        <f t="shared" ref="CV12:CV75" ca="1" si="88">IF(ISNUMBER(CU12),IFERROR(CU12/$I12," ")," ")</f>
        <v>2.0303979579997678E-2</v>
      </c>
    </row>
    <row r="13" spans="1:100" ht="15" x14ac:dyDescent="0.2">
      <c r="A13" s="23">
        <v>3</v>
      </c>
      <c r="B13" s="12" t="s">
        <v>32</v>
      </c>
      <c r="E13" s="92" t="s">
        <v>169</v>
      </c>
      <c r="F13" s="92" t="s">
        <v>169</v>
      </c>
      <c r="G13" s="92" t="s">
        <v>187</v>
      </c>
      <c r="H13">
        <f t="shared" ca="1" si="0"/>
        <v>57602</v>
      </c>
      <c r="I13">
        <f t="shared" ca="1" si="1"/>
        <v>57602</v>
      </c>
      <c r="J13">
        <f t="shared" ca="1" si="2"/>
        <v>17273</v>
      </c>
      <c r="K13">
        <f t="shared" ca="1" si="3"/>
        <v>26944</v>
      </c>
      <c r="L13">
        <f t="shared" ca="1" si="4"/>
        <v>13385</v>
      </c>
      <c r="M13" s="63">
        <f t="shared" ca="1" si="5"/>
        <v>0</v>
      </c>
      <c r="N13">
        <f t="shared" ca="1" si="6"/>
        <v>17273</v>
      </c>
      <c r="O13">
        <f t="shared" ca="1" si="7"/>
        <v>26944</v>
      </c>
      <c r="P13">
        <f t="shared" ca="1" si="8"/>
        <v>81</v>
      </c>
      <c r="Q13">
        <f t="shared" ca="1" si="9"/>
        <v>13294</v>
      </c>
      <c r="R13">
        <f t="shared" ca="1" si="10"/>
        <v>10</v>
      </c>
      <c r="S13">
        <f t="shared" ca="1" si="11"/>
        <v>57602</v>
      </c>
      <c r="T13">
        <f t="shared" ca="1" si="12"/>
        <v>0</v>
      </c>
      <c r="U13">
        <f t="shared" ca="1" si="13"/>
        <v>0</v>
      </c>
      <c r="V13">
        <f t="shared" ca="1" si="14"/>
        <v>0</v>
      </c>
      <c r="W13">
        <f t="shared" ca="1" si="15"/>
        <v>0</v>
      </c>
      <c r="X13">
        <f t="shared" ca="1" si="16"/>
        <v>81</v>
      </c>
      <c r="Y13">
        <f t="shared" ca="1" si="17"/>
        <v>81</v>
      </c>
      <c r="Z13" s="63">
        <f t="shared" ca="1" si="18"/>
        <v>0</v>
      </c>
      <c r="AA13">
        <f t="shared" ca="1" si="19"/>
        <v>184</v>
      </c>
      <c r="AB13">
        <f t="shared" ca="1" si="20"/>
        <v>2</v>
      </c>
      <c r="AG13">
        <f t="shared" ca="1" si="21"/>
        <v>3</v>
      </c>
      <c r="AH13" s="27">
        <f t="shared" ca="1" si="22"/>
        <v>1.7368146818734441E-4</v>
      </c>
      <c r="AI13">
        <f t="shared" ca="1" si="23"/>
        <v>2</v>
      </c>
      <c r="AJ13" s="27">
        <f t="shared" ca="1" si="24"/>
        <v>7.4228028503562949E-5</v>
      </c>
      <c r="AK13">
        <f t="shared" ca="1" si="25"/>
        <v>0</v>
      </c>
      <c r="AL13" s="27">
        <f t="shared" ca="1" si="26"/>
        <v>0</v>
      </c>
      <c r="AM13">
        <f t="shared" ca="1" si="27"/>
        <v>5</v>
      </c>
      <c r="AN13" s="27">
        <f t="shared" ca="1" si="28"/>
        <v>3.7610952309312471E-4</v>
      </c>
      <c r="AO13">
        <f t="shared" ca="1" si="29"/>
        <v>0</v>
      </c>
      <c r="AP13" s="27">
        <f t="shared" ca="1" si="30"/>
        <v>0</v>
      </c>
      <c r="AQ13">
        <f t="shared" ca="1" si="31"/>
        <v>10</v>
      </c>
      <c r="AR13" s="27">
        <f t="shared" ca="1" si="32"/>
        <v>1.7360508315683484E-4</v>
      </c>
      <c r="AS13">
        <f t="shared" ca="1" si="33"/>
        <v>114</v>
      </c>
      <c r="AT13" s="27">
        <f t="shared" ca="1" si="34"/>
        <v>6.5998957911190875E-3</v>
      </c>
      <c r="AU13">
        <f t="shared" ca="1" si="35"/>
        <v>244</v>
      </c>
      <c r="AV13" s="27">
        <f t="shared" ca="1" si="36"/>
        <v>9.05581947743468E-3</v>
      </c>
      <c r="AW13">
        <f t="shared" ca="1" si="37"/>
        <v>0</v>
      </c>
      <c r="AX13" s="27">
        <f t="shared" ca="1" si="38"/>
        <v>0</v>
      </c>
      <c r="AY13">
        <f t="shared" ca="1" si="39"/>
        <v>174</v>
      </c>
      <c r="AZ13" s="27">
        <f t="shared" ca="1" si="40"/>
        <v>1.3088611403640741E-2</v>
      </c>
      <c r="BA13">
        <f t="shared" ca="1" si="41"/>
        <v>0</v>
      </c>
      <c r="BB13" s="27">
        <f t="shared" ca="1" si="42"/>
        <v>0</v>
      </c>
      <c r="BC13">
        <f t="shared" ca="1" si="43"/>
        <v>532</v>
      </c>
      <c r="BD13" s="27">
        <f t="shared" ca="1" si="44"/>
        <v>9.2357904239436135E-3</v>
      </c>
      <c r="BE13" s="28">
        <f t="shared" ca="1" si="45"/>
        <v>542</v>
      </c>
      <c r="BF13" s="27">
        <f t="shared" ca="1" si="46"/>
        <v>9.4093955071004477E-3</v>
      </c>
      <c r="BG13">
        <f t="shared" ca="1" si="47"/>
        <v>0</v>
      </c>
      <c r="BH13" s="27" t="str">
        <f t="shared" ca="1" si="48"/>
        <v xml:space="preserve"> </v>
      </c>
      <c r="BI13">
        <f t="shared" ca="1" si="49"/>
        <v>0</v>
      </c>
      <c r="BJ13" s="27" t="str">
        <f t="shared" ca="1" si="50"/>
        <v xml:space="preserve"> </v>
      </c>
      <c r="BK13">
        <f t="shared" ca="1" si="51"/>
        <v>0</v>
      </c>
      <c r="BL13" s="27" t="str">
        <f t="shared" ca="1" si="52"/>
        <v xml:space="preserve"> </v>
      </c>
      <c r="BM13" s="28">
        <f t="shared" ca="1" si="53"/>
        <v>0</v>
      </c>
      <c r="BN13" s="27" t="str">
        <f t="shared" ca="1" si="54"/>
        <v xml:space="preserve"> </v>
      </c>
      <c r="BO13">
        <f t="shared" ca="1" si="55"/>
        <v>532</v>
      </c>
      <c r="BP13" s="27">
        <f t="shared" ca="1" si="56"/>
        <v>9.2357904239436135E-3</v>
      </c>
      <c r="BQ13" s="28">
        <f t="shared" ca="1" si="57"/>
        <v>542</v>
      </c>
      <c r="BR13" s="27">
        <f t="shared" ca="1" si="58"/>
        <v>9.4093955071004477E-3</v>
      </c>
      <c r="BS13">
        <f t="shared" ca="1" si="59"/>
        <v>103</v>
      </c>
      <c r="BT13" s="43">
        <f t="shared" ca="1" si="60"/>
        <v>0.55978260869565222</v>
      </c>
      <c r="BU13" s="150">
        <f t="shared" ca="1" si="61"/>
        <v>104</v>
      </c>
      <c r="BV13" s="150">
        <f t="shared" ca="1" si="62"/>
        <v>267</v>
      </c>
      <c r="BW13" s="150">
        <f t="shared" ca="1" si="63"/>
        <v>3</v>
      </c>
      <c r="BX13" s="150">
        <f t="shared" ca="1" si="64"/>
        <v>100</v>
      </c>
      <c r="BY13">
        <f t="shared" ca="1" si="65"/>
        <v>474</v>
      </c>
      <c r="BZ13" s="27">
        <f t="shared" ca="1" si="66"/>
        <v>8.2288809416339714E-3</v>
      </c>
      <c r="CA13" t="str">
        <f t="shared" ca="1" si="67"/>
        <v xml:space="preserve">     NA</v>
      </c>
      <c r="CB13" s="27" t="str">
        <f t="shared" ca="1" si="68"/>
        <v xml:space="preserve"> </v>
      </c>
      <c r="CC13" s="28">
        <f t="shared" ca="1" si="69"/>
        <v>114</v>
      </c>
      <c r="CD13" s="27">
        <f t="shared" ca="1" si="70"/>
        <v>6.5998957911190875E-3</v>
      </c>
      <c r="CE13" s="28">
        <f t="shared" ca="1" si="71"/>
        <v>3</v>
      </c>
      <c r="CF13" s="27">
        <f t="shared" ca="1" si="72"/>
        <v>1.7368146818734441E-4</v>
      </c>
      <c r="CG13" s="28">
        <f t="shared" ca="1" si="73"/>
        <v>117</v>
      </c>
      <c r="CH13" s="27">
        <f t="shared" ca="1" si="74"/>
        <v>6.7735772593064316E-3</v>
      </c>
      <c r="CI13" s="28">
        <f t="shared" ca="1" si="75"/>
        <v>244</v>
      </c>
      <c r="CJ13" s="27">
        <f t="shared" ca="1" si="76"/>
        <v>9.05581947743468E-3</v>
      </c>
      <c r="CK13" s="28">
        <f t="shared" ca="1" si="77"/>
        <v>2</v>
      </c>
      <c r="CL13" s="27">
        <f t="shared" ca="1" si="78"/>
        <v>7.4228028503562949E-5</v>
      </c>
      <c r="CM13" s="28">
        <f t="shared" ca="1" si="79"/>
        <v>246</v>
      </c>
      <c r="CN13" s="27">
        <f t="shared" ca="1" si="80"/>
        <v>9.1300475059382415E-3</v>
      </c>
      <c r="CO13" s="28">
        <f t="shared" ca="1" si="81"/>
        <v>179</v>
      </c>
      <c r="CP13" s="27">
        <f t="shared" ca="1" si="82"/>
        <v>1.3464720926733864E-2</v>
      </c>
      <c r="CQ13" s="28">
        <f t="shared" ca="1" si="83"/>
        <v>0</v>
      </c>
      <c r="CR13" s="27">
        <f t="shared" ca="1" si="84"/>
        <v>0</v>
      </c>
      <c r="CS13" s="28">
        <f t="shared" ca="1" si="85"/>
        <v>0</v>
      </c>
      <c r="CT13" s="27">
        <f t="shared" ca="1" si="86"/>
        <v>0</v>
      </c>
      <c r="CU13">
        <f t="shared" ca="1" si="87"/>
        <v>1016</v>
      </c>
      <c r="CV13" s="27">
        <f t="shared" ca="1" si="88"/>
        <v>1.7638276448734419E-2</v>
      </c>
    </row>
    <row r="14" spans="1:100" ht="15" x14ac:dyDescent="0.2">
      <c r="A14" s="23">
        <v>4</v>
      </c>
      <c r="B14" s="12" t="s">
        <v>31</v>
      </c>
      <c r="E14" s="92" t="s">
        <v>169</v>
      </c>
      <c r="F14" s="92" t="s">
        <v>169</v>
      </c>
      <c r="G14" s="92" t="s">
        <v>169</v>
      </c>
      <c r="H14">
        <f t="shared" ca="1" si="0"/>
        <v>8683</v>
      </c>
      <c r="I14">
        <f t="shared" ca="1" si="1"/>
        <v>8683</v>
      </c>
      <c r="J14">
        <f t="shared" ca="1" si="2"/>
        <v>2062</v>
      </c>
      <c r="K14">
        <f t="shared" ca="1" si="3"/>
        <v>4992</v>
      </c>
      <c r="L14">
        <f t="shared" ca="1" si="4"/>
        <v>1629</v>
      </c>
      <c r="M14" s="63">
        <f t="shared" ca="1" si="5"/>
        <v>0</v>
      </c>
      <c r="N14">
        <f t="shared" ca="1" si="6"/>
        <v>2062</v>
      </c>
      <c r="O14">
        <f t="shared" ca="1" si="7"/>
        <v>4992</v>
      </c>
      <c r="P14">
        <f t="shared" ca="1" si="8"/>
        <v>6</v>
      </c>
      <c r="Q14">
        <f t="shared" ca="1" si="9"/>
        <v>1623</v>
      </c>
      <c r="R14">
        <f t="shared" ca="1" si="10"/>
        <v>0</v>
      </c>
      <c r="S14">
        <f t="shared" ca="1" si="11"/>
        <v>8683</v>
      </c>
      <c r="T14">
        <f t="shared" ca="1" si="12"/>
        <v>0</v>
      </c>
      <c r="U14">
        <f t="shared" ca="1" si="13"/>
        <v>0</v>
      </c>
      <c r="V14">
        <f t="shared" ca="1" si="14"/>
        <v>0</v>
      </c>
      <c r="W14">
        <f t="shared" ca="1" si="15"/>
        <v>0</v>
      </c>
      <c r="X14">
        <f t="shared" ca="1" si="16"/>
        <v>6</v>
      </c>
      <c r="Y14">
        <f t="shared" ca="1" si="17"/>
        <v>6</v>
      </c>
      <c r="Z14" s="63">
        <f t="shared" ca="1" si="18"/>
        <v>0</v>
      </c>
      <c r="AA14">
        <f t="shared" ca="1" si="19"/>
        <v>8</v>
      </c>
      <c r="AB14">
        <f t="shared" ca="1" si="20"/>
        <v>1</v>
      </c>
      <c r="AG14">
        <f t="shared" ca="1" si="21"/>
        <v>1</v>
      </c>
      <c r="AH14" s="27">
        <f t="shared" ca="1" si="22"/>
        <v>4.8496605237633366E-4</v>
      </c>
      <c r="AI14">
        <f t="shared" ca="1" si="23"/>
        <v>4</v>
      </c>
      <c r="AJ14" s="27">
        <f t="shared" ca="1" si="24"/>
        <v>8.0128205128205125E-4</v>
      </c>
      <c r="AK14">
        <f t="shared" ca="1" si="25"/>
        <v>0</v>
      </c>
      <c r="AL14" s="27">
        <f t="shared" ca="1" si="26"/>
        <v>0</v>
      </c>
      <c r="AM14">
        <f t="shared" ca="1" si="27"/>
        <v>6</v>
      </c>
      <c r="AN14" s="27">
        <f t="shared" ca="1" si="28"/>
        <v>3.6968576709796672E-3</v>
      </c>
      <c r="AO14">
        <f t="shared" ca="1" si="29"/>
        <v>0</v>
      </c>
      <c r="AP14" s="27" t="str">
        <f t="shared" ca="1" si="30"/>
        <v xml:space="preserve"> </v>
      </c>
      <c r="AQ14">
        <f t="shared" ca="1" si="31"/>
        <v>11</v>
      </c>
      <c r="AR14" s="27">
        <f t="shared" ca="1" si="32"/>
        <v>1.266843256938846E-3</v>
      </c>
      <c r="AS14">
        <f t="shared" ca="1" si="33"/>
        <v>21</v>
      </c>
      <c r="AT14" s="27">
        <f t="shared" ca="1" si="34"/>
        <v>1.0184287099903006E-2</v>
      </c>
      <c r="AU14">
        <f t="shared" ca="1" si="35"/>
        <v>54</v>
      </c>
      <c r="AV14" s="27">
        <f t="shared" ca="1" si="36"/>
        <v>1.0817307692307692E-2</v>
      </c>
      <c r="AW14">
        <f t="shared" ca="1" si="37"/>
        <v>0</v>
      </c>
      <c r="AX14" s="27">
        <f t="shared" ca="1" si="38"/>
        <v>0</v>
      </c>
      <c r="AY14">
        <f t="shared" ca="1" si="39"/>
        <v>31</v>
      </c>
      <c r="AZ14" s="27">
        <f t="shared" ca="1" si="40"/>
        <v>1.9100431300061615E-2</v>
      </c>
      <c r="BA14">
        <f t="shared" ca="1" si="41"/>
        <v>0</v>
      </c>
      <c r="BB14" s="27" t="str">
        <f t="shared" ca="1" si="42"/>
        <v xml:space="preserve"> </v>
      </c>
      <c r="BC14">
        <f t="shared" ca="1" si="43"/>
        <v>106</v>
      </c>
      <c r="BD14" s="27">
        <f t="shared" ca="1" si="44"/>
        <v>1.2207762294137971E-2</v>
      </c>
      <c r="BE14" s="28">
        <f t="shared" ca="1" si="45"/>
        <v>117</v>
      </c>
      <c r="BF14" s="27">
        <f t="shared" ca="1" si="46"/>
        <v>1.3474605551076817E-2</v>
      </c>
      <c r="BG14">
        <f t="shared" ca="1" si="47"/>
        <v>0</v>
      </c>
      <c r="BH14" s="27" t="str">
        <f t="shared" ca="1" si="48"/>
        <v xml:space="preserve"> </v>
      </c>
      <c r="BI14">
        <f t="shared" ca="1" si="49"/>
        <v>0</v>
      </c>
      <c r="BJ14" s="27" t="str">
        <f t="shared" ca="1" si="50"/>
        <v xml:space="preserve"> </v>
      </c>
      <c r="BK14">
        <f t="shared" ca="1" si="51"/>
        <v>0</v>
      </c>
      <c r="BL14" s="27" t="str">
        <f t="shared" ca="1" si="52"/>
        <v xml:space="preserve"> </v>
      </c>
      <c r="BM14" s="28">
        <f t="shared" ca="1" si="53"/>
        <v>0</v>
      </c>
      <c r="BN14" s="27" t="str">
        <f t="shared" ca="1" si="54"/>
        <v xml:space="preserve"> </v>
      </c>
      <c r="BO14">
        <f t="shared" ca="1" si="55"/>
        <v>106</v>
      </c>
      <c r="BP14" s="27">
        <f t="shared" ca="1" si="56"/>
        <v>1.2207762294137971E-2</v>
      </c>
      <c r="BQ14" s="28">
        <f t="shared" ca="1" si="57"/>
        <v>117</v>
      </c>
      <c r="BR14" s="27">
        <f t="shared" ca="1" si="58"/>
        <v>1.3474605551076817E-2</v>
      </c>
      <c r="BS14">
        <f t="shared" ca="1" si="59"/>
        <v>2</v>
      </c>
      <c r="BT14" s="43">
        <f t="shared" ca="1" si="60"/>
        <v>0.25</v>
      </c>
      <c r="BU14" s="150">
        <f t="shared" ca="1" si="61"/>
        <v>4</v>
      </c>
      <c r="BV14" s="150">
        <f t="shared" ca="1" si="62"/>
        <v>17</v>
      </c>
      <c r="BW14" s="150">
        <f t="shared" ca="1" si="63"/>
        <v>0</v>
      </c>
      <c r="BX14" s="150">
        <f t="shared" ca="1" si="64"/>
        <v>2</v>
      </c>
      <c r="BY14">
        <f t="shared" ca="1" si="65"/>
        <v>23</v>
      </c>
      <c r="BZ14" s="27">
        <f t="shared" ca="1" si="66"/>
        <v>2.6488540826903142E-3</v>
      </c>
      <c r="CA14">
        <f t="shared" ca="1" si="67"/>
        <v>0</v>
      </c>
      <c r="CB14" s="27">
        <f t="shared" ca="1" si="68"/>
        <v>0</v>
      </c>
      <c r="CC14" s="28">
        <f t="shared" ca="1" si="69"/>
        <v>21</v>
      </c>
      <c r="CD14" s="27">
        <f t="shared" ca="1" si="70"/>
        <v>1.0184287099903006E-2</v>
      </c>
      <c r="CE14" s="28">
        <f t="shared" ca="1" si="71"/>
        <v>1</v>
      </c>
      <c r="CF14" s="27">
        <f t="shared" ca="1" si="72"/>
        <v>4.8496605237633366E-4</v>
      </c>
      <c r="CG14" s="28">
        <f t="shared" ca="1" si="73"/>
        <v>22</v>
      </c>
      <c r="CH14" s="27">
        <f t="shared" ca="1" si="74"/>
        <v>1.066925315227934E-2</v>
      </c>
      <c r="CI14" s="28">
        <f t="shared" ca="1" si="75"/>
        <v>54</v>
      </c>
      <c r="CJ14" s="27">
        <f t="shared" ca="1" si="76"/>
        <v>1.0817307692307692E-2</v>
      </c>
      <c r="CK14" s="28">
        <f t="shared" ca="1" si="77"/>
        <v>4</v>
      </c>
      <c r="CL14" s="27">
        <f t="shared" ca="1" si="78"/>
        <v>8.0128205128205125E-4</v>
      </c>
      <c r="CM14" s="28">
        <f t="shared" ca="1" si="79"/>
        <v>58</v>
      </c>
      <c r="CN14" s="27">
        <f t="shared" ca="1" si="80"/>
        <v>1.1618589743589744E-2</v>
      </c>
      <c r="CO14" s="28">
        <f t="shared" ca="1" si="81"/>
        <v>37</v>
      </c>
      <c r="CP14" s="27">
        <f t="shared" ca="1" si="82"/>
        <v>2.2797288971041281E-2</v>
      </c>
      <c r="CQ14" s="28">
        <f t="shared" ca="1" si="83"/>
        <v>0</v>
      </c>
      <c r="CR14" s="27">
        <f t="shared" ca="1" si="84"/>
        <v>0</v>
      </c>
      <c r="CS14" s="28">
        <f t="shared" ca="1" si="85"/>
        <v>0</v>
      </c>
      <c r="CT14" s="27">
        <f t="shared" ca="1" si="86"/>
        <v>0</v>
      </c>
      <c r="CU14">
        <f t="shared" ca="1" si="87"/>
        <v>140</v>
      </c>
      <c r="CV14" s="27">
        <f t="shared" ca="1" si="88"/>
        <v>1.6123459633767132E-2</v>
      </c>
    </row>
    <row r="15" spans="1:100" ht="15" x14ac:dyDescent="0.2">
      <c r="A15" s="23">
        <v>5</v>
      </c>
      <c r="B15" s="12" t="s">
        <v>119</v>
      </c>
      <c r="E15" s="92" t="s">
        <v>172</v>
      </c>
      <c r="F15" s="92" t="s">
        <v>172</v>
      </c>
      <c r="G15" s="92" t="s">
        <v>187</v>
      </c>
      <c r="H15">
        <f t="shared" ca="1" si="0"/>
        <v>225448</v>
      </c>
      <c r="I15">
        <f t="shared" ca="1" si="1"/>
        <v>225450</v>
      </c>
      <c r="J15">
        <f t="shared" ca="1" si="2"/>
        <v>33327</v>
      </c>
      <c r="K15">
        <f t="shared" ca="1" si="3"/>
        <v>118826</v>
      </c>
      <c r="L15">
        <f t="shared" ca="1" si="4"/>
        <v>73297</v>
      </c>
      <c r="M15" s="63">
        <f t="shared" ca="1" si="5"/>
        <v>-2</v>
      </c>
      <c r="N15">
        <f t="shared" ca="1" si="6"/>
        <v>33327</v>
      </c>
      <c r="O15">
        <f t="shared" ca="1" si="7"/>
        <v>118826</v>
      </c>
      <c r="P15">
        <f t="shared" ca="1" si="8"/>
        <v>176</v>
      </c>
      <c r="Q15">
        <f t="shared" ca="1" si="9"/>
        <v>73119</v>
      </c>
      <c r="R15">
        <f t="shared" ca="1" si="10"/>
        <v>0</v>
      </c>
      <c r="S15">
        <f t="shared" ca="1" si="11"/>
        <v>225448</v>
      </c>
      <c r="T15">
        <f t="shared" ca="1" si="12"/>
        <v>0</v>
      </c>
      <c r="U15">
        <f t="shared" ca="1" si="13"/>
        <v>0</v>
      </c>
      <c r="V15">
        <f t="shared" ca="1" si="14"/>
        <v>0</v>
      </c>
      <c r="W15">
        <f t="shared" ca="1" si="15"/>
        <v>0</v>
      </c>
      <c r="X15">
        <f t="shared" ca="1" si="16"/>
        <v>178</v>
      </c>
      <c r="Y15">
        <f t="shared" ca="1" si="17"/>
        <v>176</v>
      </c>
      <c r="Z15" s="63">
        <f t="shared" ca="1" si="18"/>
        <v>2</v>
      </c>
      <c r="AA15">
        <f t="shared" ca="1" si="19"/>
        <v>403</v>
      </c>
      <c r="AB15">
        <f t="shared" ca="1" si="20"/>
        <v>9</v>
      </c>
      <c r="AG15">
        <f t="shared" ca="1" si="21"/>
        <v>29</v>
      </c>
      <c r="AH15" s="27">
        <f t="shared" ca="1" si="22"/>
        <v>8.7016533141296847E-4</v>
      </c>
      <c r="AI15">
        <f t="shared" ca="1" si="23"/>
        <v>119</v>
      </c>
      <c r="AJ15" s="27">
        <f t="shared" ca="1" si="24"/>
        <v>1.0014643259892617E-3</v>
      </c>
      <c r="AK15">
        <f t="shared" ca="1" si="25"/>
        <v>0</v>
      </c>
      <c r="AL15" s="27">
        <f t="shared" ca="1" si="26"/>
        <v>0</v>
      </c>
      <c r="AM15">
        <f t="shared" ca="1" si="27"/>
        <v>105</v>
      </c>
      <c r="AN15" s="27">
        <f t="shared" ca="1" si="28"/>
        <v>1.4360152627907932E-3</v>
      </c>
      <c r="AO15">
        <f t="shared" ca="1" si="29"/>
        <v>0</v>
      </c>
      <c r="AP15" s="27" t="str">
        <f t="shared" ca="1" si="30"/>
        <v xml:space="preserve"> </v>
      </c>
      <c r="AQ15">
        <f t="shared" ca="1" si="31"/>
        <v>253</v>
      </c>
      <c r="AR15" s="27">
        <f t="shared" ca="1" si="32"/>
        <v>1.122209999645151E-3</v>
      </c>
      <c r="AS15">
        <f t="shared" ca="1" si="33"/>
        <v>264</v>
      </c>
      <c r="AT15" s="27">
        <f t="shared" ca="1" si="34"/>
        <v>7.9215050859663336E-3</v>
      </c>
      <c r="AU15">
        <f t="shared" ca="1" si="35"/>
        <v>1506</v>
      </c>
      <c r="AV15" s="27">
        <f t="shared" ca="1" si="36"/>
        <v>1.2673993907057379E-2</v>
      </c>
      <c r="AW15">
        <f t="shared" ca="1" si="37"/>
        <v>2</v>
      </c>
      <c r="AX15" s="27">
        <f t="shared" ca="1" si="38"/>
        <v>1.1363636363636364E-2</v>
      </c>
      <c r="AY15">
        <f t="shared" ca="1" si="39"/>
        <v>1030</v>
      </c>
      <c r="AZ15" s="27">
        <f t="shared" ca="1" si="40"/>
        <v>1.4086625911185875E-2</v>
      </c>
      <c r="BA15">
        <f t="shared" ca="1" si="41"/>
        <v>0</v>
      </c>
      <c r="BB15" s="27" t="str">
        <f t="shared" ca="1" si="42"/>
        <v xml:space="preserve"> </v>
      </c>
      <c r="BC15">
        <f t="shared" ca="1" si="43"/>
        <v>2802</v>
      </c>
      <c r="BD15" s="27">
        <f t="shared" ca="1" si="44"/>
        <v>1.2428586636386218E-2</v>
      </c>
      <c r="BE15" s="28">
        <f t="shared" ca="1" si="45"/>
        <v>3055</v>
      </c>
      <c r="BF15" s="27">
        <f t="shared" ca="1" si="46"/>
        <v>1.3550796636031369E-2</v>
      </c>
      <c r="BG15">
        <f t="shared" ca="1" si="47"/>
        <v>0</v>
      </c>
      <c r="BH15" s="27" t="str">
        <f t="shared" ca="1" si="48"/>
        <v xml:space="preserve"> </v>
      </c>
      <c r="BI15">
        <f t="shared" ca="1" si="49"/>
        <v>0</v>
      </c>
      <c r="BJ15" s="27" t="str">
        <f t="shared" ca="1" si="50"/>
        <v xml:space="preserve"> </v>
      </c>
      <c r="BK15">
        <f t="shared" ca="1" si="51"/>
        <v>0</v>
      </c>
      <c r="BL15" s="27" t="str">
        <f t="shared" ca="1" si="52"/>
        <v xml:space="preserve"> </v>
      </c>
      <c r="BM15" s="28">
        <f t="shared" ca="1" si="53"/>
        <v>0</v>
      </c>
      <c r="BN15" s="27" t="str">
        <f t="shared" ca="1" si="54"/>
        <v xml:space="preserve"> </v>
      </c>
      <c r="BO15">
        <f t="shared" ca="1" si="55"/>
        <v>2802</v>
      </c>
      <c r="BP15" s="27">
        <f t="shared" ca="1" si="56"/>
        <v>1.2428476380572189E-2</v>
      </c>
      <c r="BQ15" s="28">
        <f t="shared" ca="1" si="57"/>
        <v>3055</v>
      </c>
      <c r="BR15" s="27">
        <f t="shared" ca="1" si="58"/>
        <v>1.3550676424927922E-2</v>
      </c>
      <c r="BS15">
        <f t="shared" ca="1" si="59"/>
        <v>225</v>
      </c>
      <c r="BT15" s="43">
        <f t="shared" ca="1" si="60"/>
        <v>0.55831265508684869</v>
      </c>
      <c r="BU15" s="150">
        <f t="shared" ca="1" si="61"/>
        <v>0</v>
      </c>
      <c r="BV15" s="150">
        <f t="shared" ca="1" si="62"/>
        <v>0</v>
      </c>
      <c r="BW15" s="150">
        <f t="shared" ca="1" si="63"/>
        <v>0</v>
      </c>
      <c r="BX15" s="150">
        <f t="shared" ca="1" si="64"/>
        <v>621</v>
      </c>
      <c r="BY15">
        <f t="shared" ca="1" si="65"/>
        <v>621</v>
      </c>
      <c r="BZ15" s="27">
        <f t="shared" ca="1" si="66"/>
        <v>2.754491017964072E-3</v>
      </c>
      <c r="CA15" t="str">
        <f t="shared" ca="1" si="67"/>
        <v xml:space="preserve">     NA</v>
      </c>
      <c r="CB15" s="27" t="str">
        <f t="shared" ca="1" si="68"/>
        <v xml:space="preserve"> </v>
      </c>
      <c r="CC15" s="28">
        <f t="shared" ca="1" si="69"/>
        <v>264</v>
      </c>
      <c r="CD15" s="27">
        <f t="shared" ca="1" si="70"/>
        <v>7.9215050859663336E-3</v>
      </c>
      <c r="CE15" s="28">
        <f t="shared" ca="1" si="71"/>
        <v>29</v>
      </c>
      <c r="CF15" s="121">
        <f t="shared" ca="1" si="72"/>
        <v>8.7016533141296847E-4</v>
      </c>
      <c r="CG15" s="28">
        <f t="shared" ca="1" si="73"/>
        <v>293</v>
      </c>
      <c r="CH15" s="27">
        <f t="shared" ca="1" si="74"/>
        <v>8.7916704173793027E-3</v>
      </c>
      <c r="CI15" s="28">
        <f t="shared" ca="1" si="75"/>
        <v>1506</v>
      </c>
      <c r="CJ15" s="27">
        <f t="shared" ca="1" si="76"/>
        <v>1.2673993907057379E-2</v>
      </c>
      <c r="CK15" s="28">
        <f t="shared" ca="1" si="77"/>
        <v>119</v>
      </c>
      <c r="CL15" s="27">
        <f t="shared" ca="1" si="78"/>
        <v>1.0014643259892617E-3</v>
      </c>
      <c r="CM15" s="28">
        <f t="shared" ca="1" si="79"/>
        <v>1625</v>
      </c>
      <c r="CN15" s="27">
        <f t="shared" ca="1" si="80"/>
        <v>1.3675458233046639E-2</v>
      </c>
      <c r="CO15" s="28">
        <f t="shared" ca="1" si="81"/>
        <v>1135</v>
      </c>
      <c r="CP15" s="27">
        <f t="shared" ca="1" si="82"/>
        <v>1.5522641173976668E-2</v>
      </c>
      <c r="CQ15" s="28">
        <f t="shared" ca="1" si="83"/>
        <v>2</v>
      </c>
      <c r="CR15" s="27">
        <f t="shared" ca="1" si="84"/>
        <v>1.1363636363636364E-2</v>
      </c>
      <c r="CS15" s="28">
        <f t="shared" ca="1" si="85"/>
        <v>2</v>
      </c>
      <c r="CT15" s="27">
        <f t="shared" ca="1" si="86"/>
        <v>1.1363636363636364E-2</v>
      </c>
      <c r="CU15">
        <f t="shared" ca="1" si="87"/>
        <v>3676</v>
      </c>
      <c r="CV15" s="27">
        <f t="shared" ca="1" si="88"/>
        <v>1.6305167442891993E-2</v>
      </c>
    </row>
    <row r="16" spans="1:100" ht="15" x14ac:dyDescent="0.2">
      <c r="A16" s="93">
        <v>6</v>
      </c>
      <c r="B16" s="94" t="s">
        <v>120</v>
      </c>
      <c r="C16" s="95"/>
      <c r="D16" s="95"/>
      <c r="E16" s="95" t="s">
        <v>172</v>
      </c>
      <c r="F16" s="95" t="s">
        <v>172</v>
      </c>
      <c r="G16" s="95" t="s">
        <v>175</v>
      </c>
      <c r="H16">
        <f t="shared" ca="1" si="0"/>
        <v>474620</v>
      </c>
      <c r="I16">
        <f t="shared" ca="1" si="1"/>
        <v>474620</v>
      </c>
      <c r="J16">
        <f t="shared" ca="1" si="2"/>
        <v>129227</v>
      </c>
      <c r="K16">
        <f t="shared" ca="1" si="3"/>
        <v>223230</v>
      </c>
      <c r="L16">
        <f t="shared" ca="1" si="4"/>
        <v>122163</v>
      </c>
      <c r="M16" s="63">
        <f t="shared" ca="1" si="5"/>
        <v>0</v>
      </c>
      <c r="N16">
        <f t="shared" ca="1" si="6"/>
        <v>129178</v>
      </c>
      <c r="O16">
        <f t="shared" ca="1" si="7"/>
        <v>223162</v>
      </c>
      <c r="P16">
        <f t="shared" ca="1" si="8"/>
        <v>166</v>
      </c>
      <c r="Q16">
        <f t="shared" ca="1" si="9"/>
        <v>121203</v>
      </c>
      <c r="R16">
        <f t="shared" ca="1" si="10"/>
        <v>787</v>
      </c>
      <c r="S16">
        <f t="shared" ca="1" si="11"/>
        <v>474496</v>
      </c>
      <c r="T16">
        <f t="shared" ca="1" si="12"/>
        <v>49</v>
      </c>
      <c r="U16">
        <f t="shared" ca="1" si="13"/>
        <v>68</v>
      </c>
      <c r="V16">
        <f t="shared" ca="1" si="14"/>
        <v>7</v>
      </c>
      <c r="W16">
        <f t="shared" ca="1" si="15"/>
        <v>124</v>
      </c>
      <c r="X16">
        <f t="shared" ca="1" si="16"/>
        <v>173</v>
      </c>
      <c r="Y16">
        <f t="shared" ca="1" si="17"/>
        <v>173</v>
      </c>
      <c r="Z16" s="63">
        <f t="shared" ca="1" si="18"/>
        <v>0</v>
      </c>
      <c r="AA16">
        <f t="shared" ca="1" si="19"/>
        <v>310</v>
      </c>
      <c r="AB16">
        <f t="shared" ca="1" si="20"/>
        <v>1</v>
      </c>
      <c r="AG16">
        <f t="shared" ca="1" si="21"/>
        <v>86</v>
      </c>
      <c r="AH16" s="27">
        <f t="shared" ca="1" si="22"/>
        <v>6.6574803759154031E-4</v>
      </c>
      <c r="AI16">
        <f t="shared" ca="1" si="23"/>
        <v>368</v>
      </c>
      <c r="AJ16" s="27">
        <f t="shared" ca="1" si="24"/>
        <v>1.6490262679129959E-3</v>
      </c>
      <c r="AK16">
        <f t="shared" ca="1" si="25"/>
        <v>0</v>
      </c>
      <c r="AL16" s="27">
        <f t="shared" ca="1" si="26"/>
        <v>0</v>
      </c>
      <c r="AM16">
        <f t="shared" ca="1" si="27"/>
        <v>1370</v>
      </c>
      <c r="AN16" s="27">
        <f t="shared" ca="1" si="28"/>
        <v>1.1303350577130928E-2</v>
      </c>
      <c r="AO16">
        <f t="shared" ca="1" si="29"/>
        <v>0</v>
      </c>
      <c r="AP16" s="27">
        <f t="shared" ca="1" si="30"/>
        <v>0</v>
      </c>
      <c r="AQ16">
        <f t="shared" ca="1" si="31"/>
        <v>1824</v>
      </c>
      <c r="AR16" s="27">
        <f t="shared" ca="1" si="32"/>
        <v>3.8440787698947937E-3</v>
      </c>
      <c r="AS16">
        <f t="shared" ca="1" si="33"/>
        <v>616</v>
      </c>
      <c r="AT16" s="27">
        <f t="shared" ca="1" si="34"/>
        <v>4.7686138506556845E-3</v>
      </c>
      <c r="AU16">
        <f t="shared" ca="1" si="35"/>
        <v>2242</v>
      </c>
      <c r="AV16" s="27">
        <f t="shared" ca="1" si="36"/>
        <v>1.0046513295274286E-2</v>
      </c>
      <c r="AW16">
        <f t="shared" ca="1" si="37"/>
        <v>2</v>
      </c>
      <c r="AX16" s="27">
        <f t="shared" ca="1" si="38"/>
        <v>1.2048192771084338E-2</v>
      </c>
      <c r="AY16">
        <f t="shared" ca="1" si="39"/>
        <v>260</v>
      </c>
      <c r="AZ16" s="27">
        <f t="shared" ca="1" si="40"/>
        <v>2.1451614233971108E-3</v>
      </c>
      <c r="BA16">
        <f t="shared" ca="1" si="41"/>
        <v>0</v>
      </c>
      <c r="BB16" s="27">
        <f t="shared" ca="1" si="42"/>
        <v>0</v>
      </c>
      <c r="BC16">
        <f t="shared" ca="1" si="43"/>
        <v>3120</v>
      </c>
      <c r="BD16" s="27">
        <f t="shared" ca="1" si="44"/>
        <v>6.5753978958726731E-3</v>
      </c>
      <c r="BE16" s="28">
        <f t="shared" ca="1" si="45"/>
        <v>4944</v>
      </c>
      <c r="BF16" s="27">
        <f t="shared" ca="1" si="46"/>
        <v>1.0419476665767468E-2</v>
      </c>
      <c r="BG16">
        <f t="shared" ca="1" si="47"/>
        <v>1</v>
      </c>
      <c r="BH16" s="27">
        <f t="shared" ca="1" si="48"/>
        <v>2.0408163265306121E-2</v>
      </c>
      <c r="BI16" s="92">
        <f t="shared" ca="1" si="49"/>
        <v>2</v>
      </c>
      <c r="BJ16" s="27">
        <f t="shared" ca="1" si="50"/>
        <v>2.9411764705882353E-2</v>
      </c>
      <c r="BK16">
        <f t="shared" ca="1" si="51"/>
        <v>2</v>
      </c>
      <c r="BL16" s="27">
        <f t="shared" ca="1" si="52"/>
        <v>0.2857142857142857</v>
      </c>
      <c r="BM16" s="28">
        <f t="shared" ca="1" si="53"/>
        <v>5</v>
      </c>
      <c r="BN16" s="27">
        <f t="shared" ca="1" si="54"/>
        <v>4.0322580645161289E-2</v>
      </c>
      <c r="BO16">
        <f t="shared" ca="1" si="55"/>
        <v>3125</v>
      </c>
      <c r="BP16" s="27">
        <f t="shared" ca="1" si="56"/>
        <v>6.5842147402132229E-3</v>
      </c>
      <c r="BQ16" s="28">
        <f t="shared" ca="1" si="57"/>
        <v>4949</v>
      </c>
      <c r="BR16" s="27">
        <f t="shared" ca="1" si="58"/>
        <v>1.0427289199780877E-2</v>
      </c>
      <c r="BS16">
        <f t="shared" ca="1" si="59"/>
        <v>137</v>
      </c>
      <c r="BT16" s="43">
        <f t="shared" ca="1" si="60"/>
        <v>0.44193548387096776</v>
      </c>
      <c r="BU16" s="150">
        <f t="shared" ca="1" si="61"/>
        <v>136</v>
      </c>
      <c r="BV16" s="150">
        <f t="shared" ca="1" si="62"/>
        <v>419</v>
      </c>
      <c r="BW16" s="150">
        <f t="shared" ca="1" si="63"/>
        <v>0</v>
      </c>
      <c r="BX16" s="150">
        <f t="shared" ca="1" si="64"/>
        <v>223</v>
      </c>
      <c r="BY16">
        <f t="shared" ca="1" si="65"/>
        <v>778</v>
      </c>
      <c r="BZ16" s="27">
        <f t="shared" ca="1" si="66"/>
        <v>1.6392061017234841E-3</v>
      </c>
      <c r="CA16" t="str">
        <f t="shared" ca="1" si="67"/>
        <v xml:space="preserve">     NA</v>
      </c>
      <c r="CB16" s="27" t="str">
        <f t="shared" ca="1" si="68"/>
        <v xml:space="preserve"> </v>
      </c>
      <c r="CC16" s="28">
        <f t="shared" ca="1" si="69"/>
        <v>617</v>
      </c>
      <c r="CD16" s="27">
        <f t="shared" ca="1" si="70"/>
        <v>4.774544019438662E-3</v>
      </c>
      <c r="CE16" s="28">
        <f t="shared" ca="1" si="71"/>
        <v>86</v>
      </c>
      <c r="CF16" s="27">
        <f t="shared" ca="1" si="72"/>
        <v>6.6549560076454607E-4</v>
      </c>
      <c r="CG16" s="28">
        <f t="shared" ca="1" si="73"/>
        <v>703</v>
      </c>
      <c r="CH16" s="27">
        <f t="shared" ca="1" si="74"/>
        <v>5.440039620203208E-3</v>
      </c>
      <c r="CI16" s="28">
        <f t="shared" ca="1" si="75"/>
        <v>2244</v>
      </c>
      <c r="CJ16" s="27">
        <f t="shared" ca="1" si="76"/>
        <v>1.0052412310173365E-2</v>
      </c>
      <c r="CK16" s="28">
        <f t="shared" ca="1" si="77"/>
        <v>368</v>
      </c>
      <c r="CL16" s="27">
        <f t="shared" ca="1" si="78"/>
        <v>1.6485239439143484E-3</v>
      </c>
      <c r="CM16" s="28">
        <f t="shared" ca="1" si="79"/>
        <v>2612</v>
      </c>
      <c r="CN16" s="27">
        <f t="shared" ca="1" si="80"/>
        <v>1.1700936254087713E-2</v>
      </c>
      <c r="CO16" s="28">
        <f t="shared" ca="1" si="81"/>
        <v>1630</v>
      </c>
      <c r="CP16" s="27">
        <f t="shared" ca="1" si="82"/>
        <v>1.344851200052804E-2</v>
      </c>
      <c r="CQ16" s="28">
        <f t="shared" ca="1" si="83"/>
        <v>4</v>
      </c>
      <c r="CR16" s="27">
        <f t="shared" ca="1" si="84"/>
        <v>2.3121387283236993E-2</v>
      </c>
      <c r="CS16" s="28">
        <f t="shared" ca="1" si="85"/>
        <v>4</v>
      </c>
      <c r="CT16" s="27">
        <f t="shared" ca="1" si="86"/>
        <v>2.3121387283236993E-2</v>
      </c>
      <c r="CU16">
        <f t="shared" ca="1" si="87"/>
        <v>5727</v>
      </c>
      <c r="CV16" s="27">
        <f t="shared" ca="1" si="88"/>
        <v>1.2066495301504361E-2</v>
      </c>
    </row>
    <row r="17" spans="1:100" ht="15" x14ac:dyDescent="0.2">
      <c r="A17" s="23">
        <v>7</v>
      </c>
      <c r="B17" s="12" t="s">
        <v>121</v>
      </c>
      <c r="E17" s="92" t="s">
        <v>171</v>
      </c>
      <c r="F17" s="92" t="s">
        <v>171</v>
      </c>
      <c r="G17" s="92" t="s">
        <v>171</v>
      </c>
      <c r="H17">
        <f t="shared" ca="1" si="0"/>
        <v>4254</v>
      </c>
      <c r="I17">
        <f t="shared" ca="1" si="1"/>
        <v>4254</v>
      </c>
      <c r="J17">
        <f t="shared" ca="1" si="2"/>
        <v>1258</v>
      </c>
      <c r="K17">
        <f t="shared" ca="1" si="3"/>
        <v>2297</v>
      </c>
      <c r="L17">
        <f t="shared" ca="1" si="4"/>
        <v>699</v>
      </c>
      <c r="M17" s="63">
        <f t="shared" ca="1" si="5"/>
        <v>0</v>
      </c>
      <c r="N17">
        <f t="shared" ca="1" si="6"/>
        <v>1257</v>
      </c>
      <c r="O17">
        <f t="shared" ca="1" si="7"/>
        <v>2296</v>
      </c>
      <c r="P17">
        <f t="shared" ca="1" si="8"/>
        <v>10</v>
      </c>
      <c r="Q17">
        <f t="shared" ca="1" si="9"/>
        <v>689</v>
      </c>
      <c r="R17">
        <f t="shared" ca="1" si="10"/>
        <v>0</v>
      </c>
      <c r="S17">
        <f t="shared" ca="1" si="11"/>
        <v>4252</v>
      </c>
      <c r="T17">
        <f t="shared" ca="1" si="12"/>
        <v>1</v>
      </c>
      <c r="U17">
        <f t="shared" ca="1" si="13"/>
        <v>1</v>
      </c>
      <c r="V17">
        <f t="shared" ca="1" si="14"/>
        <v>0</v>
      </c>
      <c r="W17">
        <f t="shared" ca="1" si="15"/>
        <v>2</v>
      </c>
      <c r="X17">
        <f t="shared" ca="1" si="16"/>
        <v>10</v>
      </c>
      <c r="Y17">
        <f t="shared" ca="1" si="17"/>
        <v>10</v>
      </c>
      <c r="Z17" s="63">
        <f t="shared" ca="1" si="18"/>
        <v>0</v>
      </c>
      <c r="AA17">
        <f t="shared" ca="1" si="19"/>
        <v>11</v>
      </c>
      <c r="AB17">
        <f t="shared" ca="1" si="20"/>
        <v>8</v>
      </c>
      <c r="AG17">
        <f t="shared" ca="1" si="21"/>
        <v>0</v>
      </c>
      <c r="AH17" s="27">
        <f t="shared" ca="1" si="22"/>
        <v>0</v>
      </c>
      <c r="AI17">
        <f t="shared" ca="1" si="23"/>
        <v>0</v>
      </c>
      <c r="AJ17" s="27">
        <f t="shared" ca="1" si="24"/>
        <v>0</v>
      </c>
      <c r="AK17">
        <f t="shared" ca="1" si="25"/>
        <v>0</v>
      </c>
      <c r="AL17" s="27">
        <f t="shared" ca="1" si="26"/>
        <v>0</v>
      </c>
      <c r="AM17">
        <f t="shared" ca="1" si="27"/>
        <v>0</v>
      </c>
      <c r="AN17" s="27">
        <f t="shared" ca="1" si="28"/>
        <v>0</v>
      </c>
      <c r="AO17">
        <f t="shared" ca="1" si="29"/>
        <v>0</v>
      </c>
      <c r="AP17" s="27" t="str">
        <f t="shared" ca="1" si="30"/>
        <v xml:space="preserve"> </v>
      </c>
      <c r="AQ17" t="str">
        <f t="shared" ca="1" si="31"/>
        <v xml:space="preserve">     NA</v>
      </c>
      <c r="AR17" s="27" t="str">
        <f t="shared" ca="1" si="32"/>
        <v xml:space="preserve"> </v>
      </c>
      <c r="AS17">
        <f t="shared" ca="1" si="33"/>
        <v>18</v>
      </c>
      <c r="AT17" s="27">
        <f t="shared" ca="1" si="34"/>
        <v>1.4319809069212411E-2</v>
      </c>
      <c r="AU17">
        <f t="shared" ca="1" si="35"/>
        <v>25</v>
      </c>
      <c r="AV17" s="27">
        <f t="shared" ca="1" si="36"/>
        <v>1.0888501742160279E-2</v>
      </c>
      <c r="AW17">
        <f t="shared" ca="1" si="37"/>
        <v>1</v>
      </c>
      <c r="AX17" s="27">
        <f t="shared" ca="1" si="38"/>
        <v>0.1</v>
      </c>
      <c r="AY17">
        <f t="shared" ca="1" si="39"/>
        <v>15</v>
      </c>
      <c r="AZ17" s="27">
        <f t="shared" ca="1" si="40"/>
        <v>2.1770682148040638E-2</v>
      </c>
      <c r="BA17">
        <f t="shared" ca="1" si="41"/>
        <v>0</v>
      </c>
      <c r="BB17" s="27" t="str">
        <f t="shared" ca="1" si="42"/>
        <v xml:space="preserve"> </v>
      </c>
      <c r="BC17">
        <f t="shared" ca="1" si="43"/>
        <v>59</v>
      </c>
      <c r="BD17" s="27">
        <f t="shared" ca="1" si="44"/>
        <v>1.3875823142050799E-2</v>
      </c>
      <c r="BE17" s="28">
        <f t="shared" ca="1" si="45"/>
        <v>59</v>
      </c>
      <c r="BF17" s="27">
        <f t="shared" ca="1" si="46"/>
        <v>1.3875823142050799E-2</v>
      </c>
      <c r="BG17">
        <f t="shared" ca="1" si="47"/>
        <v>0</v>
      </c>
      <c r="BH17" s="27">
        <f t="shared" ca="1" si="48"/>
        <v>0</v>
      </c>
      <c r="BI17">
        <f t="shared" ca="1" si="49"/>
        <v>0</v>
      </c>
      <c r="BJ17" s="27">
        <f t="shared" ca="1" si="50"/>
        <v>0</v>
      </c>
      <c r="BK17">
        <f t="shared" ca="1" si="51"/>
        <v>0</v>
      </c>
      <c r="BL17" s="27" t="str">
        <f t="shared" ca="1" si="52"/>
        <v xml:space="preserve"> </v>
      </c>
      <c r="BM17" s="28">
        <f t="shared" ca="1" si="53"/>
        <v>0</v>
      </c>
      <c r="BN17" s="27">
        <f t="shared" ca="1" si="54"/>
        <v>0</v>
      </c>
      <c r="BO17">
        <f t="shared" ca="1" si="55"/>
        <v>59</v>
      </c>
      <c r="BP17" s="27">
        <f t="shared" ca="1" si="56"/>
        <v>1.386929948283968E-2</v>
      </c>
      <c r="BQ17" s="28">
        <f t="shared" ca="1" si="57"/>
        <v>59</v>
      </c>
      <c r="BR17" s="27">
        <f t="shared" ca="1" si="58"/>
        <v>1.386929948283968E-2</v>
      </c>
      <c r="BS17">
        <f t="shared" ca="1" si="59"/>
        <v>1</v>
      </c>
      <c r="BT17" s="43">
        <f t="shared" ca="1" si="60"/>
        <v>9.0909090909090912E-2</v>
      </c>
      <c r="BU17" s="150">
        <f t="shared" ca="1" si="61"/>
        <v>4</v>
      </c>
      <c r="BV17" s="150">
        <f t="shared" ca="1" si="62"/>
        <v>13</v>
      </c>
      <c r="BW17" s="150">
        <f t="shared" ca="1" si="63"/>
        <v>0</v>
      </c>
      <c r="BX17" s="150">
        <f t="shared" ca="1" si="64"/>
        <v>2</v>
      </c>
      <c r="BY17">
        <f t="shared" ca="1" si="65"/>
        <v>19</v>
      </c>
      <c r="BZ17" s="27">
        <f t="shared" ca="1" si="66"/>
        <v>4.4663845792195581E-3</v>
      </c>
      <c r="CA17">
        <f t="shared" ca="1" si="67"/>
        <v>0</v>
      </c>
      <c r="CB17" s="27">
        <f t="shared" ca="1" si="68"/>
        <v>0</v>
      </c>
      <c r="CC17" s="28">
        <f t="shared" ca="1" si="69"/>
        <v>18</v>
      </c>
      <c r="CD17" s="27">
        <f t="shared" ca="1" si="70"/>
        <v>1.4308426073131956E-2</v>
      </c>
      <c r="CE17" s="28">
        <f t="shared" ca="1" si="71"/>
        <v>0</v>
      </c>
      <c r="CF17" s="27">
        <f t="shared" ca="1" si="72"/>
        <v>0</v>
      </c>
      <c r="CG17" s="28">
        <f t="shared" ca="1" si="73"/>
        <v>18</v>
      </c>
      <c r="CH17" s="27">
        <f t="shared" ca="1" si="74"/>
        <v>1.4308426073131956E-2</v>
      </c>
      <c r="CI17" s="28">
        <f t="shared" ca="1" si="75"/>
        <v>25</v>
      </c>
      <c r="CJ17" s="27">
        <f t="shared" ca="1" si="76"/>
        <v>1.0883761427949499E-2</v>
      </c>
      <c r="CK17" s="28">
        <f t="shared" ca="1" si="77"/>
        <v>0</v>
      </c>
      <c r="CL17" s="27">
        <f t="shared" ca="1" si="78"/>
        <v>0</v>
      </c>
      <c r="CM17" s="28">
        <f t="shared" ca="1" si="79"/>
        <v>25</v>
      </c>
      <c r="CN17" s="27">
        <f t="shared" ca="1" si="80"/>
        <v>1.0883761427949499E-2</v>
      </c>
      <c r="CO17" s="28">
        <f t="shared" ca="1" si="81"/>
        <v>15</v>
      </c>
      <c r="CP17" s="27">
        <f t="shared" ca="1" si="82"/>
        <v>2.1770682148040638E-2</v>
      </c>
      <c r="CQ17" s="28">
        <f t="shared" ca="1" si="83"/>
        <v>1</v>
      </c>
      <c r="CR17" s="27">
        <f t="shared" ca="1" si="84"/>
        <v>0.1</v>
      </c>
      <c r="CS17" s="28">
        <f t="shared" ca="1" si="85"/>
        <v>1</v>
      </c>
      <c r="CT17" s="27">
        <f t="shared" ca="1" si="86"/>
        <v>0.1</v>
      </c>
      <c r="CU17">
        <f t="shared" ca="1" si="87"/>
        <v>78</v>
      </c>
      <c r="CV17" s="27">
        <f t="shared" ca="1" si="88"/>
        <v>1.8335684062059238E-2</v>
      </c>
    </row>
    <row r="18" spans="1:100" ht="15" x14ac:dyDescent="0.2">
      <c r="A18" s="96">
        <v>8</v>
      </c>
      <c r="B18" s="94" t="s">
        <v>33</v>
      </c>
      <c r="C18" s="97"/>
      <c r="D18" s="97"/>
      <c r="E18" s="95" t="s">
        <v>172</v>
      </c>
      <c r="F18" s="95" t="s">
        <v>172</v>
      </c>
      <c r="G18" s="95" t="s">
        <v>175</v>
      </c>
      <c r="H18">
        <f t="shared" ca="1" si="0"/>
        <v>68101</v>
      </c>
      <c r="I18">
        <f t="shared" ca="1" si="1"/>
        <v>68101</v>
      </c>
      <c r="J18">
        <f t="shared" ca="1" si="2"/>
        <v>16462</v>
      </c>
      <c r="K18">
        <f t="shared" ca="1" si="3"/>
        <v>23536</v>
      </c>
      <c r="L18">
        <f t="shared" ca="1" si="4"/>
        <v>28103</v>
      </c>
      <c r="M18" s="63">
        <f t="shared" ca="1" si="5"/>
        <v>0</v>
      </c>
      <c r="N18">
        <f t="shared" ca="1" si="6"/>
        <v>16462</v>
      </c>
      <c r="O18">
        <f t="shared" ca="1" si="7"/>
        <v>23535</v>
      </c>
      <c r="P18">
        <f t="shared" ca="1" si="8"/>
        <v>20</v>
      </c>
      <c r="Q18">
        <f t="shared" ca="1" si="9"/>
        <v>28083</v>
      </c>
      <c r="R18">
        <f t="shared" ca="1" si="10"/>
        <v>0</v>
      </c>
      <c r="S18">
        <f t="shared" ca="1" si="11"/>
        <v>68100</v>
      </c>
      <c r="T18">
        <f t="shared" ca="1" si="12"/>
        <v>0</v>
      </c>
      <c r="U18">
        <f t="shared" ca="1" si="13"/>
        <v>1</v>
      </c>
      <c r="V18">
        <f t="shared" ca="1" si="14"/>
        <v>0</v>
      </c>
      <c r="W18">
        <f t="shared" ca="1" si="15"/>
        <v>1</v>
      </c>
      <c r="X18">
        <f t="shared" ca="1" si="16"/>
        <v>20</v>
      </c>
      <c r="Y18">
        <f t="shared" ca="1" si="17"/>
        <v>20</v>
      </c>
      <c r="Z18" s="63">
        <f t="shared" ca="1" si="18"/>
        <v>0</v>
      </c>
      <c r="AA18">
        <f t="shared" ca="1" si="19"/>
        <v>38</v>
      </c>
      <c r="AB18">
        <f t="shared" ca="1" si="20"/>
        <v>3</v>
      </c>
      <c r="AG18">
        <f t="shared" ca="1" si="21"/>
        <v>45</v>
      </c>
      <c r="AH18" s="27">
        <f t="shared" ca="1" si="22"/>
        <v>2.7335682177135221E-3</v>
      </c>
      <c r="AI18">
        <f t="shared" ca="1" si="23"/>
        <v>72</v>
      </c>
      <c r="AJ18" s="27">
        <f t="shared" ca="1" si="24"/>
        <v>3.0592734225621415E-3</v>
      </c>
      <c r="AK18">
        <f t="shared" ca="1" si="25"/>
        <v>0</v>
      </c>
      <c r="AL18" s="27">
        <f t="shared" ca="1" si="26"/>
        <v>0</v>
      </c>
      <c r="AM18">
        <f t="shared" ca="1" si="27"/>
        <v>79</v>
      </c>
      <c r="AN18" s="27">
        <f t="shared" ca="1" si="28"/>
        <v>2.8130897696115086E-3</v>
      </c>
      <c r="AO18" t="str">
        <f t="shared" ca="1" si="29"/>
        <v xml:space="preserve">     NA</v>
      </c>
      <c r="AP18" s="27" t="str">
        <f t="shared" ca="1" si="30"/>
        <v xml:space="preserve"> </v>
      </c>
      <c r="AQ18">
        <f t="shared" ca="1" si="31"/>
        <v>196</v>
      </c>
      <c r="AR18" s="27">
        <f t="shared" ca="1" si="32"/>
        <v>2.8781204111600588E-3</v>
      </c>
      <c r="AS18">
        <f t="shared" ca="1" si="33"/>
        <v>84</v>
      </c>
      <c r="AT18" s="27">
        <f t="shared" ca="1" si="34"/>
        <v>5.1026606730652409E-3</v>
      </c>
      <c r="AU18">
        <f t="shared" ca="1" si="35"/>
        <v>250</v>
      </c>
      <c r="AV18" s="27">
        <f t="shared" ca="1" si="36"/>
        <v>1.0622477161674103E-2</v>
      </c>
      <c r="AW18">
        <f t="shared" ca="1" si="37"/>
        <v>1</v>
      </c>
      <c r="AX18" s="27">
        <f t="shared" ca="1" si="38"/>
        <v>0.05</v>
      </c>
      <c r="AY18">
        <f t="shared" ca="1" si="39"/>
        <v>317</v>
      </c>
      <c r="AZ18" s="27">
        <f t="shared" ca="1" si="40"/>
        <v>1.128796780970694E-2</v>
      </c>
      <c r="BA18">
        <f t="shared" ca="1" si="41"/>
        <v>0</v>
      </c>
      <c r="BB18" s="27" t="str">
        <f t="shared" ca="1" si="42"/>
        <v xml:space="preserve"> </v>
      </c>
      <c r="BC18">
        <f t="shared" ca="1" si="43"/>
        <v>652</v>
      </c>
      <c r="BD18" s="27">
        <f t="shared" ca="1" si="44"/>
        <v>9.5741556534508082E-3</v>
      </c>
      <c r="BE18" s="28">
        <f t="shared" ca="1" si="45"/>
        <v>848</v>
      </c>
      <c r="BF18" s="27">
        <f t="shared" ca="1" si="46"/>
        <v>1.2452276064610867E-2</v>
      </c>
      <c r="BG18">
        <f t="shared" ca="1" si="47"/>
        <v>0</v>
      </c>
      <c r="BH18" s="27" t="str">
        <f t="shared" ca="1" si="48"/>
        <v xml:space="preserve"> </v>
      </c>
      <c r="BI18">
        <f t="shared" ca="1" si="49"/>
        <v>0</v>
      </c>
      <c r="BJ18" s="27">
        <f t="shared" ca="1" si="50"/>
        <v>0</v>
      </c>
      <c r="BK18">
        <f t="shared" ca="1" si="51"/>
        <v>0</v>
      </c>
      <c r="BL18" s="27" t="str">
        <f t="shared" ca="1" si="52"/>
        <v xml:space="preserve"> </v>
      </c>
      <c r="BM18" s="28">
        <f t="shared" ca="1" si="53"/>
        <v>0</v>
      </c>
      <c r="BN18" s="27">
        <f t="shared" ca="1" si="54"/>
        <v>0</v>
      </c>
      <c r="BO18">
        <f t="shared" ca="1" si="55"/>
        <v>652</v>
      </c>
      <c r="BP18" s="27">
        <f t="shared" ca="1" si="56"/>
        <v>9.5740150658580637E-3</v>
      </c>
      <c r="BQ18" s="28">
        <f t="shared" ca="1" si="57"/>
        <v>848</v>
      </c>
      <c r="BR18" s="27">
        <f t="shared" ca="1" si="58"/>
        <v>1.2452093214490242E-2</v>
      </c>
      <c r="BS18">
        <f t="shared" ca="1" si="59"/>
        <v>18</v>
      </c>
      <c r="BT18" s="43">
        <f t="shared" ca="1" si="60"/>
        <v>0.47368421052631576</v>
      </c>
      <c r="BU18" s="150">
        <f t="shared" ca="1" si="61"/>
        <v>0</v>
      </c>
      <c r="BV18" s="150">
        <f t="shared" ca="1" si="62"/>
        <v>0</v>
      </c>
      <c r="BW18" s="150">
        <f t="shared" ca="1" si="63"/>
        <v>0</v>
      </c>
      <c r="BX18" s="150">
        <f t="shared" ca="1" si="64"/>
        <v>0</v>
      </c>
      <c r="BY18">
        <f t="shared" ca="1" si="65"/>
        <v>135</v>
      </c>
      <c r="BZ18" s="27">
        <f t="shared" ca="1" si="66"/>
        <v>1.9823497452313476E-3</v>
      </c>
      <c r="CA18" t="str">
        <f t="shared" ca="1" si="67"/>
        <v xml:space="preserve">     NA</v>
      </c>
      <c r="CB18" s="27" t="str">
        <f t="shared" ca="1" si="68"/>
        <v xml:space="preserve"> </v>
      </c>
      <c r="CC18" s="28">
        <f t="shared" ca="1" si="69"/>
        <v>84</v>
      </c>
      <c r="CD18" s="27">
        <f t="shared" ca="1" si="70"/>
        <v>5.1026606730652409E-3</v>
      </c>
      <c r="CE18" s="28">
        <f t="shared" ca="1" si="71"/>
        <v>45</v>
      </c>
      <c r="CF18" s="27">
        <f t="shared" ca="1" si="72"/>
        <v>2.7335682177135221E-3</v>
      </c>
      <c r="CG18" s="28">
        <f t="shared" ca="1" si="73"/>
        <v>129</v>
      </c>
      <c r="CH18" s="27">
        <f t="shared" ca="1" si="74"/>
        <v>7.8362288907787639E-3</v>
      </c>
      <c r="CI18" s="28">
        <f t="shared" ca="1" si="75"/>
        <v>250</v>
      </c>
      <c r="CJ18" s="27">
        <f t="shared" ca="1" si="76"/>
        <v>1.0622025832766824E-2</v>
      </c>
      <c r="CK18" s="28">
        <f t="shared" ca="1" si="77"/>
        <v>72</v>
      </c>
      <c r="CL18" s="27">
        <f t="shared" ca="1" si="78"/>
        <v>3.0591434398368456E-3</v>
      </c>
      <c r="CM18" s="28">
        <f t="shared" ca="1" si="79"/>
        <v>322</v>
      </c>
      <c r="CN18" s="27">
        <f t="shared" ca="1" si="80"/>
        <v>1.3681169272603671E-2</v>
      </c>
      <c r="CO18" s="28">
        <f t="shared" ca="1" si="81"/>
        <v>396</v>
      </c>
      <c r="CP18" s="27">
        <f t="shared" ca="1" si="82"/>
        <v>1.4101057579318449E-2</v>
      </c>
      <c r="CQ18" s="28">
        <f t="shared" ca="1" si="83"/>
        <v>1</v>
      </c>
      <c r="CR18" s="27">
        <f t="shared" ca="1" si="84"/>
        <v>0.05</v>
      </c>
      <c r="CS18" s="28">
        <f t="shared" ca="1" si="85"/>
        <v>1</v>
      </c>
      <c r="CT18" s="27">
        <f t="shared" ca="1" si="86"/>
        <v>0.05</v>
      </c>
      <c r="CU18">
        <f t="shared" ca="1" si="87"/>
        <v>983</v>
      </c>
      <c r="CV18" s="27">
        <f t="shared" ca="1" si="88"/>
        <v>1.4434442959721591E-2</v>
      </c>
    </row>
    <row r="19" spans="1:100" ht="15" x14ac:dyDescent="0.2">
      <c r="A19" s="23">
        <v>9</v>
      </c>
      <c r="B19" s="12" t="s">
        <v>30</v>
      </c>
      <c r="E19" s="92" t="s">
        <v>171</v>
      </c>
      <c r="F19" s="92" t="s">
        <v>171</v>
      </c>
      <c r="G19" s="92" t="s">
        <v>170</v>
      </c>
      <c r="H19">
        <f t="shared" ca="1" si="0"/>
        <v>59158</v>
      </c>
      <c r="I19">
        <f t="shared" ca="1" si="1"/>
        <v>59152</v>
      </c>
      <c r="J19">
        <f t="shared" ca="1" si="2"/>
        <v>13800</v>
      </c>
      <c r="K19">
        <f t="shared" ca="1" si="3"/>
        <v>25484</v>
      </c>
      <c r="L19">
        <f t="shared" ca="1" si="4"/>
        <v>19868</v>
      </c>
      <c r="M19" s="63">
        <f t="shared" ca="1" si="5"/>
        <v>6</v>
      </c>
      <c r="N19">
        <f t="shared" ca="1" si="6"/>
        <v>13800</v>
      </c>
      <c r="O19">
        <f t="shared" ca="1" si="7"/>
        <v>25484</v>
      </c>
      <c r="P19">
        <f t="shared" ca="1" si="8"/>
        <v>96</v>
      </c>
      <c r="Q19">
        <f t="shared" ca="1" si="9"/>
        <v>19778</v>
      </c>
      <c r="R19">
        <f t="shared" ca="1" si="10"/>
        <v>0</v>
      </c>
      <c r="S19">
        <f t="shared" ca="1" si="11"/>
        <v>59158</v>
      </c>
      <c r="T19">
        <f t="shared" ca="1" si="12"/>
        <v>0</v>
      </c>
      <c r="U19">
        <f t="shared" ca="1" si="13"/>
        <v>0</v>
      </c>
      <c r="V19">
        <f t="shared" ca="1" si="14"/>
        <v>0</v>
      </c>
      <c r="W19">
        <f t="shared" ca="1" si="15"/>
        <v>0</v>
      </c>
      <c r="X19">
        <f t="shared" ca="1" si="16"/>
        <v>90</v>
      </c>
      <c r="Y19">
        <f t="shared" ca="1" si="17"/>
        <v>96</v>
      </c>
      <c r="Z19" s="63">
        <f t="shared" ca="1" si="18"/>
        <v>-6</v>
      </c>
      <c r="AA19">
        <f t="shared" ca="1" si="19"/>
        <v>102</v>
      </c>
      <c r="AB19">
        <f t="shared" ca="1" si="20"/>
        <v>0</v>
      </c>
      <c r="AG19">
        <f t="shared" ca="1" si="21"/>
        <v>1</v>
      </c>
      <c r="AH19" s="27">
        <f t="shared" ca="1" si="22"/>
        <v>7.2463768115942027E-5</v>
      </c>
      <c r="AI19">
        <f t="shared" ca="1" si="23"/>
        <v>14</v>
      </c>
      <c r="AJ19" s="27">
        <f t="shared" ca="1" si="24"/>
        <v>5.4936430701616704E-4</v>
      </c>
      <c r="AK19">
        <f t="shared" ca="1" si="25"/>
        <v>2</v>
      </c>
      <c r="AL19" s="27">
        <f t="shared" ca="1" si="26"/>
        <v>2.0833333333333332E-2</v>
      </c>
      <c r="AM19">
        <f t="shared" ca="1" si="27"/>
        <v>76</v>
      </c>
      <c r="AN19" s="27">
        <f t="shared" ca="1" si="28"/>
        <v>3.8426534533319849E-3</v>
      </c>
      <c r="AO19">
        <f t="shared" ca="1" si="29"/>
        <v>0</v>
      </c>
      <c r="AP19" s="27" t="str">
        <f t="shared" ca="1" si="30"/>
        <v xml:space="preserve"> </v>
      </c>
      <c r="AQ19">
        <f t="shared" ca="1" si="31"/>
        <v>93</v>
      </c>
      <c r="AR19" s="27">
        <f t="shared" ca="1" si="32"/>
        <v>1.5720612596774738E-3</v>
      </c>
      <c r="AS19">
        <f t="shared" ca="1" si="33"/>
        <v>86</v>
      </c>
      <c r="AT19" s="27">
        <f t="shared" ca="1" si="34"/>
        <v>6.2318840579710143E-3</v>
      </c>
      <c r="AU19">
        <f t="shared" ca="1" si="35"/>
        <v>215</v>
      </c>
      <c r="AV19" s="27">
        <f t="shared" ca="1" si="36"/>
        <v>8.4366661434625654E-3</v>
      </c>
      <c r="AW19">
        <f t="shared" ca="1" si="37"/>
        <v>4</v>
      </c>
      <c r="AX19" s="27">
        <f t="shared" ca="1" si="38"/>
        <v>4.1666666666666664E-2</v>
      </c>
      <c r="AY19">
        <f t="shared" ca="1" si="39"/>
        <v>264</v>
      </c>
      <c r="AZ19" s="27">
        <f t="shared" ca="1" si="40"/>
        <v>1.3348164627363738E-2</v>
      </c>
      <c r="BA19">
        <f t="shared" ca="1" si="41"/>
        <v>0</v>
      </c>
      <c r="BB19" s="27" t="str">
        <f t="shared" ca="1" si="42"/>
        <v xml:space="preserve"> </v>
      </c>
      <c r="BC19">
        <f t="shared" ca="1" si="43"/>
        <v>569</v>
      </c>
      <c r="BD19" s="27">
        <f t="shared" ca="1" si="44"/>
        <v>9.6183102877041137E-3</v>
      </c>
      <c r="BE19" s="28">
        <f t="shared" ca="1" si="45"/>
        <v>662</v>
      </c>
      <c r="BF19" s="27">
        <f t="shared" ca="1" si="46"/>
        <v>1.1190371547381589E-2</v>
      </c>
      <c r="BG19">
        <f t="shared" ca="1" si="47"/>
        <v>0</v>
      </c>
      <c r="BH19" s="27" t="str">
        <f t="shared" ca="1" si="48"/>
        <v xml:space="preserve"> </v>
      </c>
      <c r="BI19">
        <f t="shared" ca="1" si="49"/>
        <v>0</v>
      </c>
      <c r="BJ19" s="27" t="str">
        <f t="shared" ca="1" si="50"/>
        <v xml:space="preserve"> </v>
      </c>
      <c r="BK19">
        <f t="shared" ca="1" si="51"/>
        <v>0</v>
      </c>
      <c r="BL19" s="27" t="str">
        <f t="shared" ca="1" si="52"/>
        <v xml:space="preserve"> </v>
      </c>
      <c r="BM19" s="28">
        <f t="shared" ca="1" si="53"/>
        <v>0</v>
      </c>
      <c r="BN19" s="27" t="str">
        <f t="shared" ca="1" si="54"/>
        <v xml:space="preserve"> </v>
      </c>
      <c r="BO19">
        <f t="shared" ca="1" si="55"/>
        <v>569</v>
      </c>
      <c r="BP19" s="27">
        <f t="shared" ca="1" si="56"/>
        <v>9.619285907492562E-3</v>
      </c>
      <c r="BQ19" s="28">
        <f t="shared" ca="1" si="57"/>
        <v>662</v>
      </c>
      <c r="BR19" s="27">
        <f t="shared" ca="1" si="58"/>
        <v>1.1191506626994861E-2</v>
      </c>
      <c r="BS19">
        <f t="shared" ca="1" si="59"/>
        <v>12</v>
      </c>
      <c r="BT19" s="43">
        <f t="shared" ca="1" si="60"/>
        <v>0.11764705882352941</v>
      </c>
      <c r="BU19" s="150">
        <f t="shared" ca="1" si="61"/>
        <v>36</v>
      </c>
      <c r="BV19" s="150">
        <f t="shared" ca="1" si="62"/>
        <v>74</v>
      </c>
      <c r="BW19" s="150">
        <f t="shared" ca="1" si="63"/>
        <v>1</v>
      </c>
      <c r="BX19" s="150">
        <f t="shared" ca="1" si="64"/>
        <v>65</v>
      </c>
      <c r="BY19">
        <f t="shared" ca="1" si="65"/>
        <v>176</v>
      </c>
      <c r="BZ19" s="27">
        <f t="shared" ca="1" si="66"/>
        <v>2.9753854476602653E-3</v>
      </c>
      <c r="CA19">
        <f t="shared" ca="1" si="67"/>
        <v>569</v>
      </c>
      <c r="CB19" s="27">
        <f t="shared" ca="1" si="68"/>
        <v>9.619285907492562E-3</v>
      </c>
      <c r="CC19" s="28">
        <f t="shared" ca="1" si="69"/>
        <v>86</v>
      </c>
      <c r="CD19" s="27">
        <f t="shared" ca="1" si="70"/>
        <v>6.2318840579710143E-3</v>
      </c>
      <c r="CE19" s="28">
        <f t="shared" ca="1" si="71"/>
        <v>1</v>
      </c>
      <c r="CF19" s="27">
        <f t="shared" ca="1" si="72"/>
        <v>7.2463768115942027E-5</v>
      </c>
      <c r="CG19" s="28">
        <f t="shared" ca="1" si="73"/>
        <v>87</v>
      </c>
      <c r="CH19" s="27">
        <f t="shared" ca="1" si="74"/>
        <v>6.3043478260869567E-3</v>
      </c>
      <c r="CI19" s="28">
        <f t="shared" ca="1" si="75"/>
        <v>215</v>
      </c>
      <c r="CJ19" s="27">
        <f t="shared" ca="1" si="76"/>
        <v>8.4366661434625654E-3</v>
      </c>
      <c r="CK19" s="28">
        <f t="shared" ca="1" si="77"/>
        <v>14</v>
      </c>
      <c r="CL19" s="27">
        <f t="shared" ca="1" si="78"/>
        <v>5.4936430701616704E-4</v>
      </c>
      <c r="CM19" s="28">
        <f t="shared" ca="1" si="79"/>
        <v>229</v>
      </c>
      <c r="CN19" s="27">
        <f t="shared" ca="1" si="80"/>
        <v>8.9860304504787315E-3</v>
      </c>
      <c r="CO19" s="28">
        <f t="shared" ca="1" si="81"/>
        <v>340</v>
      </c>
      <c r="CP19" s="27">
        <f t="shared" ca="1" si="82"/>
        <v>1.7190818080695721E-2</v>
      </c>
      <c r="CQ19" s="28">
        <f t="shared" ca="1" si="83"/>
        <v>4</v>
      </c>
      <c r="CR19" s="27">
        <f t="shared" ca="1" si="84"/>
        <v>4.1666666666666664E-2</v>
      </c>
      <c r="CS19" s="28">
        <f t="shared" ca="1" si="85"/>
        <v>6</v>
      </c>
      <c r="CT19" s="27">
        <f t="shared" ca="1" si="86"/>
        <v>6.25E-2</v>
      </c>
      <c r="CU19">
        <f t="shared" ca="1" si="87"/>
        <v>838</v>
      </c>
      <c r="CV19" s="27">
        <f t="shared" ca="1" si="88"/>
        <v>1.4166892074655126E-2</v>
      </c>
    </row>
    <row r="20" spans="1:100" ht="15" x14ac:dyDescent="0.2">
      <c r="A20" s="23">
        <v>10</v>
      </c>
      <c r="B20" s="12" t="s">
        <v>122</v>
      </c>
      <c r="E20" s="92" t="s">
        <v>172</v>
      </c>
      <c r="F20" s="92" t="s">
        <v>172</v>
      </c>
      <c r="G20" s="92" t="s">
        <v>175</v>
      </c>
      <c r="H20">
        <f t="shared" ca="1" si="0"/>
        <v>68829</v>
      </c>
      <c r="I20">
        <f t="shared" ca="1" si="1"/>
        <v>68829</v>
      </c>
      <c r="J20">
        <f t="shared" ca="1" si="2"/>
        <v>19082</v>
      </c>
      <c r="K20">
        <f t="shared" ca="1" si="3"/>
        <v>36089</v>
      </c>
      <c r="L20">
        <f t="shared" ca="1" si="4"/>
        <v>13658</v>
      </c>
      <c r="M20" s="63">
        <f t="shared" ca="1" si="5"/>
        <v>0</v>
      </c>
      <c r="N20">
        <f t="shared" ca="1" si="6"/>
        <v>19079</v>
      </c>
      <c r="O20">
        <f t="shared" ca="1" si="7"/>
        <v>36088</v>
      </c>
      <c r="P20">
        <f t="shared" ca="1" si="8"/>
        <v>27</v>
      </c>
      <c r="Q20">
        <f t="shared" ca="1" si="9"/>
        <v>11576</v>
      </c>
      <c r="R20">
        <f t="shared" ca="1" si="10"/>
        <v>2055</v>
      </c>
      <c r="S20">
        <f t="shared" ca="1" si="11"/>
        <v>68825</v>
      </c>
      <c r="T20">
        <f t="shared" ca="1" si="12"/>
        <v>3</v>
      </c>
      <c r="U20">
        <f t="shared" ca="1" si="13"/>
        <v>1</v>
      </c>
      <c r="V20">
        <f t="shared" ca="1" si="14"/>
        <v>0</v>
      </c>
      <c r="W20">
        <f t="shared" ca="1" si="15"/>
        <v>4</v>
      </c>
      <c r="X20">
        <f t="shared" ca="1" si="16"/>
        <v>27</v>
      </c>
      <c r="Y20">
        <f t="shared" ca="1" si="17"/>
        <v>27</v>
      </c>
      <c r="Z20" s="63">
        <f t="shared" ca="1" si="18"/>
        <v>0</v>
      </c>
      <c r="AA20">
        <f t="shared" ca="1" si="19"/>
        <v>36</v>
      </c>
      <c r="AB20">
        <f t="shared" ca="1" si="20"/>
        <v>1</v>
      </c>
      <c r="AG20">
        <f t="shared" ca="1" si="21"/>
        <v>16</v>
      </c>
      <c r="AH20" s="27">
        <f t="shared" ca="1" si="22"/>
        <v>8.3861837622516903E-4</v>
      </c>
      <c r="AI20">
        <f t="shared" ca="1" si="23"/>
        <v>35</v>
      </c>
      <c r="AJ20" s="27">
        <f t="shared" ca="1" si="24"/>
        <v>9.6985147417424076E-4</v>
      </c>
      <c r="AK20">
        <f t="shared" ca="1" si="25"/>
        <v>0</v>
      </c>
      <c r="AL20" s="27">
        <f t="shared" ca="1" si="26"/>
        <v>0</v>
      </c>
      <c r="AM20">
        <f t="shared" ca="1" si="27"/>
        <v>13</v>
      </c>
      <c r="AN20" s="27">
        <f t="shared" ca="1" si="28"/>
        <v>1.1230131306150656E-3</v>
      </c>
      <c r="AO20" t="str">
        <f t="shared" ca="1" si="29"/>
        <v xml:space="preserve">     NA</v>
      </c>
      <c r="AP20" s="27" t="str">
        <f t="shared" ca="1" si="30"/>
        <v xml:space="preserve"> </v>
      </c>
      <c r="AQ20">
        <f t="shared" ca="1" si="31"/>
        <v>64</v>
      </c>
      <c r="AR20" s="27">
        <f t="shared" ca="1" si="32"/>
        <v>9.2989466037050493E-4</v>
      </c>
      <c r="AS20">
        <f t="shared" ca="1" si="33"/>
        <v>87</v>
      </c>
      <c r="AT20" s="27">
        <f t="shared" ca="1" si="34"/>
        <v>4.559987420724357E-3</v>
      </c>
      <c r="AU20">
        <f t="shared" ca="1" si="35"/>
        <v>256</v>
      </c>
      <c r="AV20" s="27">
        <f t="shared" ca="1" si="36"/>
        <v>7.0937707825315891E-3</v>
      </c>
      <c r="AW20">
        <f t="shared" ca="1" si="37"/>
        <v>1</v>
      </c>
      <c r="AX20" s="27">
        <f t="shared" ca="1" si="38"/>
        <v>3.7037037037037035E-2</v>
      </c>
      <c r="AY20">
        <f t="shared" ca="1" si="39"/>
        <v>116</v>
      </c>
      <c r="AZ20" s="27">
        <f t="shared" ca="1" si="40"/>
        <v>1.0020732550103663E-2</v>
      </c>
      <c r="BA20" t="str">
        <f t="shared" ca="1" si="41"/>
        <v xml:space="preserve">     NA</v>
      </c>
      <c r="BB20" s="27" t="str">
        <f t="shared" ca="1" si="42"/>
        <v xml:space="preserve"> </v>
      </c>
      <c r="BC20">
        <f t="shared" ca="1" si="43"/>
        <v>460</v>
      </c>
      <c r="BD20" s="27">
        <f t="shared" ca="1" si="44"/>
        <v>6.6836178714130036E-3</v>
      </c>
      <c r="BE20" s="28">
        <f t="shared" ca="1" si="45"/>
        <v>524</v>
      </c>
      <c r="BF20" s="27">
        <f t="shared" ca="1" si="46"/>
        <v>7.613512531783509E-3</v>
      </c>
      <c r="BG20">
        <f t="shared" ca="1" si="47"/>
        <v>0</v>
      </c>
      <c r="BH20" s="27">
        <f t="shared" ca="1" si="48"/>
        <v>0</v>
      </c>
      <c r="BI20">
        <f t="shared" ca="1" si="49"/>
        <v>0</v>
      </c>
      <c r="BJ20" s="27">
        <f t="shared" ca="1" si="50"/>
        <v>0</v>
      </c>
      <c r="BK20">
        <f t="shared" ca="1" si="51"/>
        <v>0</v>
      </c>
      <c r="BL20" s="27" t="str">
        <f t="shared" ca="1" si="52"/>
        <v xml:space="preserve"> </v>
      </c>
      <c r="BM20" s="28">
        <f t="shared" ca="1" si="53"/>
        <v>0</v>
      </c>
      <c r="BN20" s="27">
        <f t="shared" ca="1" si="54"/>
        <v>0</v>
      </c>
      <c r="BO20">
        <f t="shared" ca="1" si="55"/>
        <v>460</v>
      </c>
      <c r="BP20" s="27">
        <f t="shared" ca="1" si="56"/>
        <v>6.6832294527016224E-3</v>
      </c>
      <c r="BQ20" s="28">
        <f t="shared" ca="1" si="57"/>
        <v>524</v>
      </c>
      <c r="BR20" s="27">
        <f t="shared" ca="1" si="58"/>
        <v>7.6130700722079354E-3</v>
      </c>
      <c r="BS20">
        <f t="shared" ca="1" si="59"/>
        <v>9</v>
      </c>
      <c r="BT20" s="43">
        <f t="shared" ca="1" si="60"/>
        <v>0.25</v>
      </c>
      <c r="BU20" s="150">
        <f t="shared" ca="1" si="61"/>
        <v>30</v>
      </c>
      <c r="BV20" s="150">
        <f t="shared" ca="1" si="62"/>
        <v>90</v>
      </c>
      <c r="BW20" s="150">
        <f t="shared" ca="1" si="63"/>
        <v>0</v>
      </c>
      <c r="BX20" s="150">
        <f t="shared" ca="1" si="64"/>
        <v>46</v>
      </c>
      <c r="BY20">
        <f t="shared" ca="1" si="65"/>
        <v>166</v>
      </c>
      <c r="BZ20" s="27">
        <f t="shared" ca="1" si="66"/>
        <v>2.4117741068444987E-3</v>
      </c>
      <c r="CA20" t="str">
        <f t="shared" ca="1" si="67"/>
        <v xml:space="preserve">     NA</v>
      </c>
      <c r="CB20" s="27" t="str">
        <f t="shared" ca="1" si="68"/>
        <v xml:space="preserve"> </v>
      </c>
      <c r="CC20" s="28">
        <f t="shared" ca="1" si="69"/>
        <v>87</v>
      </c>
      <c r="CD20" s="27">
        <f t="shared" ca="1" si="70"/>
        <v>4.559270516717325E-3</v>
      </c>
      <c r="CE20" s="28">
        <f t="shared" ca="1" si="71"/>
        <v>16</v>
      </c>
      <c r="CF20" s="27">
        <f t="shared" ca="1" si="72"/>
        <v>8.3848653181008278E-4</v>
      </c>
      <c r="CG20" s="28">
        <f t="shared" ca="1" si="73"/>
        <v>103</v>
      </c>
      <c r="CH20" s="27">
        <f t="shared" ca="1" si="74"/>
        <v>5.3977570485274082E-3</v>
      </c>
      <c r="CI20" s="28">
        <f t="shared" ca="1" si="75"/>
        <v>256</v>
      </c>
      <c r="CJ20" s="27">
        <f t="shared" ca="1" si="76"/>
        <v>7.0935742192911964E-3</v>
      </c>
      <c r="CK20" s="28">
        <f t="shared" ca="1" si="77"/>
        <v>35</v>
      </c>
      <c r="CL20" s="27">
        <f t="shared" ca="1" si="78"/>
        <v>9.6982460029371826E-4</v>
      </c>
      <c r="CM20" s="28">
        <f t="shared" ca="1" si="79"/>
        <v>291</v>
      </c>
      <c r="CN20" s="27">
        <f t="shared" ca="1" si="80"/>
        <v>8.063398819584915E-3</v>
      </c>
      <c r="CO20" s="28">
        <f t="shared" ca="1" si="81"/>
        <v>129</v>
      </c>
      <c r="CP20" s="27">
        <f t="shared" ca="1" si="82"/>
        <v>1.1143745680718728E-2</v>
      </c>
      <c r="CQ20" s="28">
        <f t="shared" ca="1" si="83"/>
        <v>1</v>
      </c>
      <c r="CR20" s="27">
        <f t="shared" ca="1" si="84"/>
        <v>3.7037037037037035E-2</v>
      </c>
      <c r="CS20" s="28">
        <f t="shared" ca="1" si="85"/>
        <v>1</v>
      </c>
      <c r="CT20" s="27">
        <f t="shared" ca="1" si="86"/>
        <v>3.7037037037037035E-2</v>
      </c>
      <c r="CU20">
        <f t="shared" ca="1" si="87"/>
        <v>690</v>
      </c>
      <c r="CV20" s="27">
        <f t="shared" ca="1" si="88"/>
        <v>1.0024844179052434E-2</v>
      </c>
    </row>
    <row r="21" spans="1:100" ht="15" x14ac:dyDescent="0.2">
      <c r="A21" s="81">
        <v>11</v>
      </c>
      <c r="B21" s="94" t="s">
        <v>123</v>
      </c>
      <c r="C21" s="97"/>
      <c r="D21" s="97"/>
      <c r="E21" s="95" t="s">
        <v>172</v>
      </c>
      <c r="F21" s="95" t="s">
        <v>172</v>
      </c>
      <c r="G21" s="95" t="s">
        <v>175</v>
      </c>
      <c r="H21">
        <f t="shared" ca="1" si="0"/>
        <v>114931</v>
      </c>
      <c r="I21">
        <f t="shared" ca="1" si="1"/>
        <v>114931</v>
      </c>
      <c r="J21">
        <f t="shared" ca="1" si="2"/>
        <v>31768</v>
      </c>
      <c r="K21">
        <f t="shared" ca="1" si="3"/>
        <v>42921</v>
      </c>
      <c r="L21">
        <f t="shared" ca="1" si="4"/>
        <v>40242</v>
      </c>
      <c r="M21" s="63">
        <f t="shared" ca="1" si="5"/>
        <v>0</v>
      </c>
      <c r="N21">
        <f t="shared" ca="1" si="6"/>
        <v>31768</v>
      </c>
      <c r="O21">
        <f t="shared" ca="1" si="7"/>
        <v>42919</v>
      </c>
      <c r="P21">
        <f t="shared" ca="1" si="8"/>
        <v>84</v>
      </c>
      <c r="Q21">
        <f t="shared" ca="1" si="9"/>
        <v>39889</v>
      </c>
      <c r="R21">
        <f t="shared" ca="1" si="10"/>
        <v>269</v>
      </c>
      <c r="S21">
        <f t="shared" ca="1" si="11"/>
        <v>114929</v>
      </c>
      <c r="T21">
        <f t="shared" ca="1" si="12"/>
        <v>0</v>
      </c>
      <c r="U21">
        <f t="shared" ca="1" si="13"/>
        <v>2</v>
      </c>
      <c r="V21">
        <f t="shared" ca="1" si="14"/>
        <v>0</v>
      </c>
      <c r="W21">
        <f t="shared" ca="1" si="15"/>
        <v>2</v>
      </c>
      <c r="X21">
        <f t="shared" ca="1" si="16"/>
        <v>84</v>
      </c>
      <c r="Y21">
        <f t="shared" ca="1" si="17"/>
        <v>84</v>
      </c>
      <c r="Z21" s="63">
        <f t="shared" ca="1" si="18"/>
        <v>0</v>
      </c>
      <c r="AA21">
        <f t="shared" ca="1" si="19"/>
        <v>180</v>
      </c>
      <c r="AB21">
        <f t="shared" ca="1" si="20"/>
        <v>2</v>
      </c>
      <c r="AG21">
        <f t="shared" ca="1" si="21"/>
        <v>22</v>
      </c>
      <c r="AH21" s="27">
        <f t="shared" ca="1" si="22"/>
        <v>6.925207756232687E-4</v>
      </c>
      <c r="AI21">
        <f t="shared" ca="1" si="23"/>
        <v>53</v>
      </c>
      <c r="AJ21" s="27">
        <f t="shared" ca="1" si="24"/>
        <v>1.2348843169691745E-3</v>
      </c>
      <c r="AK21">
        <f t="shared" ca="1" si="25"/>
        <v>0</v>
      </c>
      <c r="AL21" s="27">
        <f t="shared" ca="1" si="26"/>
        <v>0</v>
      </c>
      <c r="AM21">
        <f t="shared" ca="1" si="27"/>
        <v>53</v>
      </c>
      <c r="AN21" s="27">
        <f t="shared" ca="1" si="28"/>
        <v>1.3286871067211513E-3</v>
      </c>
      <c r="AO21">
        <f t="shared" ca="1" si="29"/>
        <v>0</v>
      </c>
      <c r="AP21" s="27">
        <f t="shared" ca="1" si="30"/>
        <v>0</v>
      </c>
      <c r="AQ21">
        <f t="shared" ca="1" si="31"/>
        <v>128</v>
      </c>
      <c r="AR21" s="27">
        <f t="shared" ca="1" si="32"/>
        <v>1.1137310861488398E-3</v>
      </c>
      <c r="AS21">
        <f t="shared" ca="1" si="33"/>
        <v>238</v>
      </c>
      <c r="AT21" s="27">
        <f t="shared" ca="1" si="34"/>
        <v>7.4918156635608163E-3</v>
      </c>
      <c r="AU21">
        <f t="shared" ca="1" si="35"/>
        <v>437</v>
      </c>
      <c r="AV21" s="27">
        <f t="shared" ca="1" si="36"/>
        <v>1.0181970688972249E-2</v>
      </c>
      <c r="AW21">
        <f t="shared" ca="1" si="37"/>
        <v>4</v>
      </c>
      <c r="AX21" s="27">
        <f t="shared" ca="1" si="38"/>
        <v>4.7619047619047616E-2</v>
      </c>
      <c r="AY21">
        <f t="shared" ca="1" si="39"/>
        <v>351</v>
      </c>
      <c r="AZ21" s="27">
        <f t="shared" ca="1" si="40"/>
        <v>8.7994183860212096E-3</v>
      </c>
      <c r="BA21">
        <f t="shared" ca="1" si="41"/>
        <v>0</v>
      </c>
      <c r="BB21" s="27">
        <f t="shared" ca="1" si="42"/>
        <v>0</v>
      </c>
      <c r="BC21">
        <f t="shared" ca="1" si="43"/>
        <v>1030</v>
      </c>
      <c r="BD21" s="27">
        <f t="shared" ca="1" si="44"/>
        <v>8.9620548338539448E-3</v>
      </c>
      <c r="BE21" s="28">
        <f t="shared" ca="1" si="45"/>
        <v>1158</v>
      </c>
      <c r="BF21" s="27">
        <f t="shared" ca="1" si="46"/>
        <v>1.0075785920002784E-2</v>
      </c>
      <c r="BG21">
        <f t="shared" ca="1" si="47"/>
        <v>0</v>
      </c>
      <c r="BH21" s="27" t="str">
        <f t="shared" ca="1" si="48"/>
        <v xml:space="preserve"> </v>
      </c>
      <c r="BI21">
        <f t="shared" ca="1" si="49"/>
        <v>0</v>
      </c>
      <c r="BJ21" s="27">
        <f t="shared" ca="1" si="50"/>
        <v>0</v>
      </c>
      <c r="BK21">
        <f t="shared" ca="1" si="51"/>
        <v>0</v>
      </c>
      <c r="BL21" s="27" t="str">
        <f t="shared" ca="1" si="52"/>
        <v xml:space="preserve"> </v>
      </c>
      <c r="BM21" s="28">
        <f t="shared" ca="1" si="53"/>
        <v>0</v>
      </c>
      <c r="BN21" s="27">
        <f t="shared" ca="1" si="54"/>
        <v>0</v>
      </c>
      <c r="BO21">
        <f t="shared" ca="1" si="55"/>
        <v>1030</v>
      </c>
      <c r="BP21" s="27">
        <f t="shared" ca="1" si="56"/>
        <v>8.9618988784575093E-3</v>
      </c>
      <c r="BQ21" s="28">
        <f t="shared" ca="1" si="57"/>
        <v>1158</v>
      </c>
      <c r="BR21" s="27">
        <f t="shared" ca="1" si="58"/>
        <v>1.0075610583741549E-2</v>
      </c>
      <c r="BS21">
        <f t="shared" ca="1" si="59"/>
        <v>96</v>
      </c>
      <c r="BT21" s="43">
        <f t="shared" ca="1" si="60"/>
        <v>0.53333333333333333</v>
      </c>
      <c r="BU21" s="150">
        <f t="shared" ca="1" si="61"/>
        <v>43</v>
      </c>
      <c r="BV21" s="150">
        <f t="shared" ca="1" si="62"/>
        <v>71</v>
      </c>
      <c r="BW21" s="150">
        <f t="shared" ca="1" si="63"/>
        <v>0</v>
      </c>
      <c r="BX21" s="150">
        <f t="shared" ca="1" si="64"/>
        <v>39</v>
      </c>
      <c r="BY21">
        <f t="shared" ca="1" si="65"/>
        <v>153</v>
      </c>
      <c r="BZ21" s="27">
        <f t="shared" ca="1" si="66"/>
        <v>1.331233522722329E-3</v>
      </c>
      <c r="CA21">
        <f t="shared" ca="1" si="67"/>
        <v>8</v>
      </c>
      <c r="CB21" s="27">
        <f t="shared" ca="1" si="68"/>
        <v>6.9606981580252501E-5</v>
      </c>
      <c r="CC21" s="28">
        <f t="shared" ca="1" si="69"/>
        <v>238</v>
      </c>
      <c r="CD21" s="27">
        <f t="shared" ca="1" si="70"/>
        <v>7.4918156635608163E-3</v>
      </c>
      <c r="CE21" s="28">
        <f t="shared" ca="1" si="71"/>
        <v>22</v>
      </c>
      <c r="CF21" s="121">
        <f t="shared" ca="1" si="72"/>
        <v>6.925207756232687E-4</v>
      </c>
      <c r="CG21" s="28">
        <f t="shared" ca="1" si="73"/>
        <v>260</v>
      </c>
      <c r="CH21" s="27">
        <f t="shared" ca="1" si="74"/>
        <v>8.1843364391840853E-3</v>
      </c>
      <c r="CI21" s="28">
        <f t="shared" ca="1" si="75"/>
        <v>437</v>
      </c>
      <c r="CJ21" s="27">
        <f t="shared" ca="1" si="76"/>
        <v>1.018149623727313E-2</v>
      </c>
      <c r="CK21" s="28">
        <f t="shared" ca="1" si="77"/>
        <v>53</v>
      </c>
      <c r="CL21" s="27">
        <f t="shared" ca="1" si="78"/>
        <v>1.234826774772256E-3</v>
      </c>
      <c r="CM21" s="28">
        <f t="shared" ca="1" si="79"/>
        <v>490</v>
      </c>
      <c r="CN21" s="27">
        <f t="shared" ca="1" si="80"/>
        <v>1.1416323012045386E-2</v>
      </c>
      <c r="CO21" s="28">
        <f t="shared" ca="1" si="81"/>
        <v>404</v>
      </c>
      <c r="CP21" s="27">
        <f t="shared" ca="1" si="82"/>
        <v>1.0128105492742361E-2</v>
      </c>
      <c r="CQ21" s="28">
        <f t="shared" ca="1" si="83"/>
        <v>4</v>
      </c>
      <c r="CR21" s="27">
        <f t="shared" ca="1" si="84"/>
        <v>4.7619047619047616E-2</v>
      </c>
      <c r="CS21" s="28">
        <f t="shared" ca="1" si="85"/>
        <v>4</v>
      </c>
      <c r="CT21" s="27">
        <f t="shared" ca="1" si="86"/>
        <v>4.7619047619047616E-2</v>
      </c>
      <c r="CU21">
        <f t="shared" ca="1" si="87"/>
        <v>1311</v>
      </c>
      <c r="CV21" s="27">
        <f t="shared" ca="1" si="88"/>
        <v>1.1406844106463879E-2</v>
      </c>
    </row>
    <row r="22" spans="1:100" ht="15" x14ac:dyDescent="0.2">
      <c r="A22" s="23">
        <v>12</v>
      </c>
      <c r="B22" s="12" t="s">
        <v>34</v>
      </c>
      <c r="E22" s="92" t="s">
        <v>171</v>
      </c>
      <c r="F22" s="92" t="s">
        <v>171</v>
      </c>
      <c r="G22" s="92" t="s">
        <v>171</v>
      </c>
      <c r="H22">
        <f t="shared" ca="1" si="0"/>
        <v>18590</v>
      </c>
      <c r="I22">
        <f t="shared" ca="1" si="1"/>
        <v>18590</v>
      </c>
      <c r="J22">
        <f t="shared" ca="1" si="2"/>
        <v>6161</v>
      </c>
      <c r="K22">
        <f t="shared" ca="1" si="3"/>
        <v>8658</v>
      </c>
      <c r="L22">
        <f t="shared" ca="1" si="4"/>
        <v>3771</v>
      </c>
      <c r="M22" s="63">
        <f t="shared" ca="1" si="5"/>
        <v>0</v>
      </c>
      <c r="N22">
        <f t="shared" ca="1" si="6"/>
        <v>6161</v>
      </c>
      <c r="O22">
        <f t="shared" ca="1" si="7"/>
        <v>8658</v>
      </c>
      <c r="P22">
        <f t="shared" ca="1" si="8"/>
        <v>6</v>
      </c>
      <c r="Q22">
        <f t="shared" ca="1" si="9"/>
        <v>3765</v>
      </c>
      <c r="R22">
        <f t="shared" ca="1" si="10"/>
        <v>0</v>
      </c>
      <c r="S22">
        <f t="shared" ca="1" si="11"/>
        <v>18590</v>
      </c>
      <c r="T22">
        <f t="shared" ca="1" si="12"/>
        <v>0</v>
      </c>
      <c r="U22">
        <f t="shared" ca="1" si="13"/>
        <v>0</v>
      </c>
      <c r="V22">
        <f t="shared" ca="1" si="14"/>
        <v>0</v>
      </c>
      <c r="W22">
        <f t="shared" ca="1" si="15"/>
        <v>0</v>
      </c>
      <c r="X22">
        <f t="shared" ca="1" si="16"/>
        <v>6</v>
      </c>
      <c r="Y22">
        <f t="shared" ca="1" si="17"/>
        <v>6</v>
      </c>
      <c r="Z22" s="63">
        <f t="shared" ca="1" si="18"/>
        <v>0</v>
      </c>
      <c r="AA22">
        <f t="shared" ca="1" si="19"/>
        <v>10</v>
      </c>
      <c r="AB22">
        <f t="shared" ca="1" si="20"/>
        <v>0</v>
      </c>
      <c r="AG22">
        <f t="shared" ca="1" si="21"/>
        <v>0</v>
      </c>
      <c r="AH22" s="27">
        <f t="shared" ca="1" si="22"/>
        <v>0</v>
      </c>
      <c r="AI22">
        <f t="shared" ca="1" si="23"/>
        <v>1</v>
      </c>
      <c r="AJ22" s="27">
        <f t="shared" ca="1" si="24"/>
        <v>1.155001155001155E-4</v>
      </c>
      <c r="AK22">
        <f t="shared" ca="1" si="25"/>
        <v>0</v>
      </c>
      <c r="AL22" s="27">
        <f t="shared" ca="1" si="26"/>
        <v>0</v>
      </c>
      <c r="AM22">
        <f t="shared" ca="1" si="27"/>
        <v>0</v>
      </c>
      <c r="AN22" s="27">
        <f t="shared" ca="1" si="28"/>
        <v>0</v>
      </c>
      <c r="AO22">
        <f t="shared" ca="1" si="29"/>
        <v>0</v>
      </c>
      <c r="AP22" s="27" t="str">
        <f t="shared" ca="1" si="30"/>
        <v xml:space="preserve"> </v>
      </c>
      <c r="AQ22">
        <f t="shared" ca="1" si="31"/>
        <v>1</v>
      </c>
      <c r="AR22" s="27">
        <f t="shared" ca="1" si="32"/>
        <v>5.379236148466918E-5</v>
      </c>
      <c r="AS22">
        <f t="shared" ca="1" si="33"/>
        <v>50</v>
      </c>
      <c r="AT22" s="27">
        <f t="shared" ca="1" si="34"/>
        <v>8.115565654926148E-3</v>
      </c>
      <c r="AU22">
        <f t="shared" ca="1" si="35"/>
        <v>64</v>
      </c>
      <c r="AV22" s="27">
        <f t="shared" ca="1" si="36"/>
        <v>7.3920073920073917E-3</v>
      </c>
      <c r="AW22">
        <f t="shared" ca="1" si="37"/>
        <v>1</v>
      </c>
      <c r="AX22" s="27">
        <f t="shared" ca="1" si="38"/>
        <v>0.16666666666666666</v>
      </c>
      <c r="AY22">
        <f t="shared" ca="1" si="39"/>
        <v>56</v>
      </c>
      <c r="AZ22" s="27">
        <f t="shared" ca="1" si="40"/>
        <v>1.4873837981407702E-2</v>
      </c>
      <c r="BA22">
        <f t="shared" ca="1" si="41"/>
        <v>0</v>
      </c>
      <c r="BB22" s="27" t="str">
        <f t="shared" ca="1" si="42"/>
        <v xml:space="preserve"> </v>
      </c>
      <c r="BC22">
        <f t="shared" ca="1" si="43"/>
        <v>171</v>
      </c>
      <c r="BD22" s="27">
        <f t="shared" ca="1" si="44"/>
        <v>9.1984938138784285E-3</v>
      </c>
      <c r="BE22" s="28">
        <f t="shared" ca="1" si="45"/>
        <v>172</v>
      </c>
      <c r="BF22" s="27">
        <f t="shared" ca="1" si="46"/>
        <v>9.2522861753630992E-3</v>
      </c>
      <c r="BG22">
        <f t="shared" ca="1" si="47"/>
        <v>0</v>
      </c>
      <c r="BH22" s="27" t="str">
        <f t="shared" ca="1" si="48"/>
        <v xml:space="preserve"> </v>
      </c>
      <c r="BI22">
        <f t="shared" ca="1" si="49"/>
        <v>0</v>
      </c>
      <c r="BJ22" s="27" t="str">
        <f t="shared" ca="1" si="50"/>
        <v xml:space="preserve"> </v>
      </c>
      <c r="BK22">
        <f t="shared" ca="1" si="51"/>
        <v>0</v>
      </c>
      <c r="BL22" s="27" t="str">
        <f t="shared" ca="1" si="52"/>
        <v xml:space="preserve"> </v>
      </c>
      <c r="BM22" s="28">
        <f t="shared" ca="1" si="53"/>
        <v>0</v>
      </c>
      <c r="BN22" s="27" t="str">
        <f t="shared" ca="1" si="54"/>
        <v xml:space="preserve"> </v>
      </c>
      <c r="BO22">
        <f t="shared" ca="1" si="55"/>
        <v>171</v>
      </c>
      <c r="BP22" s="27">
        <f t="shared" ca="1" si="56"/>
        <v>9.1984938138784285E-3</v>
      </c>
      <c r="BQ22" s="28">
        <f t="shared" ca="1" si="57"/>
        <v>172</v>
      </c>
      <c r="BR22" s="27">
        <f t="shared" ca="1" si="58"/>
        <v>9.2522861753630992E-3</v>
      </c>
      <c r="BS22">
        <f t="shared" ca="1" si="59"/>
        <v>4</v>
      </c>
      <c r="BT22" s="43">
        <f t="shared" ca="1" si="60"/>
        <v>0.4</v>
      </c>
      <c r="BU22" s="150">
        <f t="shared" ca="1" si="61"/>
        <v>11</v>
      </c>
      <c r="BV22" s="150">
        <f t="shared" ca="1" si="62"/>
        <v>25</v>
      </c>
      <c r="BW22" s="150">
        <f t="shared" ca="1" si="63"/>
        <v>0</v>
      </c>
      <c r="BX22" s="150">
        <f t="shared" ca="1" si="64"/>
        <v>8</v>
      </c>
      <c r="BY22">
        <f t="shared" ca="1" si="65"/>
        <v>44</v>
      </c>
      <c r="BZ22" s="27">
        <f t="shared" ca="1" si="66"/>
        <v>2.3668639053254438E-3</v>
      </c>
      <c r="CA22" t="str">
        <f t="shared" ca="1" si="67"/>
        <v xml:space="preserve">     NA</v>
      </c>
      <c r="CB22" s="27" t="str">
        <f t="shared" ca="1" si="68"/>
        <v xml:space="preserve"> </v>
      </c>
      <c r="CC22" s="28">
        <f t="shared" ca="1" si="69"/>
        <v>50</v>
      </c>
      <c r="CD22" s="27">
        <f t="shared" ca="1" si="70"/>
        <v>8.115565654926148E-3</v>
      </c>
      <c r="CE22" s="28">
        <f t="shared" ca="1" si="71"/>
        <v>0</v>
      </c>
      <c r="CF22" s="27">
        <f t="shared" ca="1" si="72"/>
        <v>0</v>
      </c>
      <c r="CG22" s="28">
        <f t="shared" ca="1" si="73"/>
        <v>50</v>
      </c>
      <c r="CH22" s="27">
        <f t="shared" ca="1" si="74"/>
        <v>8.115565654926148E-3</v>
      </c>
      <c r="CI22" s="28">
        <f t="shared" ca="1" si="75"/>
        <v>64</v>
      </c>
      <c r="CJ22" s="27">
        <f t="shared" ca="1" si="76"/>
        <v>7.3920073920073917E-3</v>
      </c>
      <c r="CK22" s="28">
        <f t="shared" ca="1" si="77"/>
        <v>1</v>
      </c>
      <c r="CL22" s="27">
        <f t="shared" ca="1" si="78"/>
        <v>1.155001155001155E-4</v>
      </c>
      <c r="CM22" s="28">
        <f t="shared" ca="1" si="79"/>
        <v>65</v>
      </c>
      <c r="CN22" s="27">
        <f t="shared" ca="1" si="80"/>
        <v>7.5075075075075074E-3</v>
      </c>
      <c r="CO22" s="28">
        <f t="shared" ca="1" si="81"/>
        <v>56</v>
      </c>
      <c r="CP22" s="27">
        <f t="shared" ca="1" si="82"/>
        <v>1.4873837981407702E-2</v>
      </c>
      <c r="CQ22" s="28">
        <f t="shared" ca="1" si="83"/>
        <v>1</v>
      </c>
      <c r="CR22" s="27">
        <f t="shared" ca="1" si="84"/>
        <v>0.16666666666666666</v>
      </c>
      <c r="CS22" s="28">
        <f t="shared" ca="1" si="85"/>
        <v>1</v>
      </c>
      <c r="CT22" s="27">
        <f t="shared" ca="1" si="86"/>
        <v>0.16666666666666666</v>
      </c>
      <c r="CU22">
        <f t="shared" ca="1" si="87"/>
        <v>216</v>
      </c>
      <c r="CV22" s="27">
        <f t="shared" ca="1" si="88"/>
        <v>1.1619150080688543E-2</v>
      </c>
    </row>
    <row r="23" spans="1:100" ht="15" x14ac:dyDescent="0.2">
      <c r="A23" s="23">
        <v>13</v>
      </c>
      <c r="B23" s="12" t="s">
        <v>124</v>
      </c>
      <c r="E23" s="92" t="s">
        <v>171</v>
      </c>
      <c r="F23" s="92" t="s">
        <v>171</v>
      </c>
      <c r="G23" s="92" t="s">
        <v>171</v>
      </c>
      <c r="H23">
        <f t="shared" ca="1" si="0"/>
        <v>7629</v>
      </c>
      <c r="I23">
        <f t="shared" ca="1" si="1"/>
        <v>7629</v>
      </c>
      <c r="J23">
        <f t="shared" ca="1" si="2"/>
        <v>2158</v>
      </c>
      <c r="K23">
        <f t="shared" ca="1" si="3"/>
        <v>3844</v>
      </c>
      <c r="L23">
        <f t="shared" ca="1" si="4"/>
        <v>1627</v>
      </c>
      <c r="M23" s="63">
        <f t="shared" ca="1" si="5"/>
        <v>0</v>
      </c>
      <c r="N23">
        <f t="shared" ca="1" si="6"/>
        <v>2158</v>
      </c>
      <c r="O23">
        <f t="shared" ca="1" si="7"/>
        <v>3844</v>
      </c>
      <c r="P23">
        <f t="shared" ca="1" si="8"/>
        <v>5</v>
      </c>
      <c r="Q23">
        <f t="shared" ca="1" si="9"/>
        <v>1621</v>
      </c>
      <c r="R23">
        <f t="shared" ca="1" si="10"/>
        <v>1</v>
      </c>
      <c r="S23">
        <f t="shared" ca="1" si="11"/>
        <v>7629</v>
      </c>
      <c r="T23">
        <f t="shared" ca="1" si="12"/>
        <v>0</v>
      </c>
      <c r="U23">
        <f t="shared" ca="1" si="13"/>
        <v>0</v>
      </c>
      <c r="V23">
        <f t="shared" ca="1" si="14"/>
        <v>0</v>
      </c>
      <c r="W23">
        <f t="shared" ca="1" si="15"/>
        <v>0</v>
      </c>
      <c r="X23">
        <f t="shared" ca="1" si="16"/>
        <v>5</v>
      </c>
      <c r="Y23">
        <f t="shared" ca="1" si="17"/>
        <v>5</v>
      </c>
      <c r="Z23" s="63">
        <f t="shared" ca="1" si="18"/>
        <v>0</v>
      </c>
      <c r="AA23">
        <f t="shared" ca="1" si="19"/>
        <v>8</v>
      </c>
      <c r="AB23" t="str">
        <f t="shared" ca="1" si="20"/>
        <v xml:space="preserve"> </v>
      </c>
      <c r="AG23">
        <f t="shared" ca="1" si="21"/>
        <v>0</v>
      </c>
      <c r="AH23" s="27">
        <f t="shared" ca="1" si="22"/>
        <v>0</v>
      </c>
      <c r="AI23">
        <f t="shared" ca="1" si="23"/>
        <v>3</v>
      </c>
      <c r="AJ23" s="27">
        <f t="shared" ca="1" si="24"/>
        <v>7.804370447450572E-4</v>
      </c>
      <c r="AK23">
        <f t="shared" ca="1" si="25"/>
        <v>0</v>
      </c>
      <c r="AL23" s="27">
        <f t="shared" ca="1" si="26"/>
        <v>0</v>
      </c>
      <c r="AM23">
        <f t="shared" ca="1" si="27"/>
        <v>1</v>
      </c>
      <c r="AN23" s="27">
        <f t="shared" ca="1" si="28"/>
        <v>6.1690314620604567E-4</v>
      </c>
      <c r="AO23">
        <f t="shared" ca="1" si="29"/>
        <v>0</v>
      </c>
      <c r="AP23" s="27">
        <f t="shared" ca="1" si="30"/>
        <v>0</v>
      </c>
      <c r="AQ23">
        <f t="shared" ca="1" si="31"/>
        <v>4</v>
      </c>
      <c r="AR23" s="27">
        <f t="shared" ca="1" si="32"/>
        <v>5.2431511338314328E-4</v>
      </c>
      <c r="AS23">
        <f t="shared" ca="1" si="33"/>
        <v>23</v>
      </c>
      <c r="AT23" s="27">
        <f t="shared" ca="1" si="34"/>
        <v>1.0658016682113068E-2</v>
      </c>
      <c r="AU23">
        <f t="shared" ca="1" si="35"/>
        <v>38</v>
      </c>
      <c r="AV23" s="27">
        <f t="shared" ca="1" si="36"/>
        <v>9.8855359001040581E-3</v>
      </c>
      <c r="AW23">
        <f t="shared" ca="1" si="37"/>
        <v>0</v>
      </c>
      <c r="AX23" s="27">
        <f t="shared" ca="1" si="38"/>
        <v>0</v>
      </c>
      <c r="AY23">
        <f t="shared" ca="1" si="39"/>
        <v>24</v>
      </c>
      <c r="AZ23" s="27">
        <f t="shared" ca="1" si="40"/>
        <v>1.4805675508945095E-2</v>
      </c>
      <c r="BA23">
        <f t="shared" ca="1" si="41"/>
        <v>0</v>
      </c>
      <c r="BB23" s="27">
        <f t="shared" ca="1" si="42"/>
        <v>0</v>
      </c>
      <c r="BC23">
        <f t="shared" ca="1" si="43"/>
        <v>85</v>
      </c>
      <c r="BD23" s="27">
        <f t="shared" ca="1" si="44"/>
        <v>1.1141696159391794E-2</v>
      </c>
      <c r="BE23" s="28">
        <f t="shared" ca="1" si="45"/>
        <v>89</v>
      </c>
      <c r="BF23" s="27">
        <f t="shared" ca="1" si="46"/>
        <v>1.1666011272774938E-2</v>
      </c>
      <c r="BG23">
        <f t="shared" ca="1" si="47"/>
        <v>0</v>
      </c>
      <c r="BH23" s="27" t="str">
        <f t="shared" ca="1" si="48"/>
        <v xml:space="preserve"> </v>
      </c>
      <c r="BI23">
        <f t="shared" ca="1" si="49"/>
        <v>0</v>
      </c>
      <c r="BJ23" s="27" t="str">
        <f t="shared" ca="1" si="50"/>
        <v xml:space="preserve"> </v>
      </c>
      <c r="BK23">
        <f t="shared" ca="1" si="51"/>
        <v>0</v>
      </c>
      <c r="BL23" s="27" t="str">
        <f t="shared" ca="1" si="52"/>
        <v xml:space="preserve"> </v>
      </c>
      <c r="BM23" s="28">
        <f t="shared" ca="1" si="53"/>
        <v>0</v>
      </c>
      <c r="BN23" s="27" t="str">
        <f t="shared" ca="1" si="54"/>
        <v xml:space="preserve"> </v>
      </c>
      <c r="BO23">
        <f t="shared" ca="1" si="55"/>
        <v>85</v>
      </c>
      <c r="BP23" s="27">
        <f t="shared" ca="1" si="56"/>
        <v>1.1141696159391794E-2</v>
      </c>
      <c r="BQ23" s="28">
        <f t="shared" ca="1" si="57"/>
        <v>89</v>
      </c>
      <c r="BR23" s="27">
        <f t="shared" ca="1" si="58"/>
        <v>1.1666011272774938E-2</v>
      </c>
      <c r="BS23">
        <f t="shared" ca="1" si="59"/>
        <v>3</v>
      </c>
      <c r="BT23" s="43">
        <f t="shared" ca="1" si="60"/>
        <v>0.375</v>
      </c>
      <c r="BU23" s="150">
        <f t="shared" ca="1" si="61"/>
        <v>6</v>
      </c>
      <c r="BV23" s="150">
        <f t="shared" ca="1" si="62"/>
        <v>13</v>
      </c>
      <c r="BW23" s="150">
        <f t="shared" ca="1" si="63"/>
        <v>0</v>
      </c>
      <c r="BX23" s="150">
        <f t="shared" ca="1" si="64"/>
        <v>9</v>
      </c>
      <c r="BY23">
        <f t="shared" ca="1" si="65"/>
        <v>28</v>
      </c>
      <c r="BZ23" s="27">
        <f t="shared" ca="1" si="66"/>
        <v>3.6702057936820027E-3</v>
      </c>
      <c r="CA23">
        <f t="shared" ca="1" si="67"/>
        <v>0</v>
      </c>
      <c r="CB23" s="27">
        <f t="shared" ca="1" si="68"/>
        <v>0</v>
      </c>
      <c r="CC23" s="28">
        <f t="shared" ca="1" si="69"/>
        <v>23</v>
      </c>
      <c r="CD23" s="27">
        <f t="shared" ca="1" si="70"/>
        <v>1.0658016682113068E-2</v>
      </c>
      <c r="CE23" s="28">
        <f t="shared" ca="1" si="71"/>
        <v>0</v>
      </c>
      <c r="CF23" s="27">
        <f t="shared" ca="1" si="72"/>
        <v>0</v>
      </c>
      <c r="CG23" s="28">
        <f t="shared" ca="1" si="73"/>
        <v>23</v>
      </c>
      <c r="CH23" s="27">
        <f t="shared" ca="1" si="74"/>
        <v>1.0658016682113068E-2</v>
      </c>
      <c r="CI23" s="28">
        <f t="shared" ca="1" si="75"/>
        <v>38</v>
      </c>
      <c r="CJ23" s="27">
        <f t="shared" ca="1" si="76"/>
        <v>9.8855359001040581E-3</v>
      </c>
      <c r="CK23" s="28">
        <f t="shared" ca="1" si="77"/>
        <v>3</v>
      </c>
      <c r="CL23" s="27">
        <f t="shared" ca="1" si="78"/>
        <v>7.804370447450572E-4</v>
      </c>
      <c r="CM23" s="28">
        <f t="shared" ca="1" si="79"/>
        <v>41</v>
      </c>
      <c r="CN23" s="27">
        <f t="shared" ca="1" si="80"/>
        <v>1.0665972944849115E-2</v>
      </c>
      <c r="CO23" s="28">
        <f t="shared" ca="1" si="81"/>
        <v>25</v>
      </c>
      <c r="CP23" s="27">
        <f t="shared" ca="1" si="82"/>
        <v>1.5422578655151141E-2</v>
      </c>
      <c r="CQ23" s="28">
        <f t="shared" ca="1" si="83"/>
        <v>0</v>
      </c>
      <c r="CR23" s="27">
        <f t="shared" ca="1" si="84"/>
        <v>0</v>
      </c>
      <c r="CS23" s="28">
        <f t="shared" ca="1" si="85"/>
        <v>0</v>
      </c>
      <c r="CT23" s="27">
        <f t="shared" ca="1" si="86"/>
        <v>0</v>
      </c>
      <c r="CU23">
        <f t="shared" ca="1" si="87"/>
        <v>117</v>
      </c>
      <c r="CV23" s="27">
        <f t="shared" ca="1" si="88"/>
        <v>1.533621706645694E-2</v>
      </c>
    </row>
    <row r="24" spans="1:100" ht="15" x14ac:dyDescent="0.2">
      <c r="A24" s="23">
        <v>14</v>
      </c>
      <c r="B24" s="12" t="s">
        <v>35</v>
      </c>
      <c r="E24" s="92" t="s">
        <v>171</v>
      </c>
      <c r="F24" s="92" t="s">
        <v>171</v>
      </c>
      <c r="G24" s="92" t="s">
        <v>171</v>
      </c>
      <c r="H24">
        <f t="shared" ca="1" si="0"/>
        <v>5501</v>
      </c>
      <c r="I24">
        <f t="shared" ca="1" si="1"/>
        <v>5501</v>
      </c>
      <c r="J24">
        <f t="shared" ca="1" si="2"/>
        <v>1166</v>
      </c>
      <c r="K24">
        <f t="shared" ca="1" si="3"/>
        <v>2885</v>
      </c>
      <c r="L24">
        <f t="shared" ca="1" si="4"/>
        <v>1450</v>
      </c>
      <c r="M24" s="63">
        <f t="shared" ca="1" si="5"/>
        <v>0</v>
      </c>
      <c r="N24">
        <f t="shared" ca="1" si="6"/>
        <v>1166</v>
      </c>
      <c r="O24">
        <f t="shared" ca="1" si="7"/>
        <v>2885</v>
      </c>
      <c r="P24">
        <f t="shared" ca="1" si="8"/>
        <v>5</v>
      </c>
      <c r="Q24">
        <f t="shared" ca="1" si="9"/>
        <v>1445</v>
      </c>
      <c r="R24">
        <f t="shared" ca="1" si="10"/>
        <v>0</v>
      </c>
      <c r="S24">
        <f t="shared" ca="1" si="11"/>
        <v>5501</v>
      </c>
      <c r="T24">
        <f t="shared" ca="1" si="12"/>
        <v>0</v>
      </c>
      <c r="U24">
        <f t="shared" ca="1" si="13"/>
        <v>0</v>
      </c>
      <c r="V24">
        <f t="shared" ca="1" si="14"/>
        <v>0</v>
      </c>
      <c r="W24">
        <f t="shared" ca="1" si="15"/>
        <v>0</v>
      </c>
      <c r="X24">
        <f t="shared" ca="1" si="16"/>
        <v>5</v>
      </c>
      <c r="Y24">
        <f t="shared" ca="1" si="17"/>
        <v>5</v>
      </c>
      <c r="Z24" s="63">
        <f t="shared" ca="1" si="18"/>
        <v>0</v>
      </c>
      <c r="AA24">
        <f t="shared" ca="1" si="19"/>
        <v>6</v>
      </c>
      <c r="AB24" t="str">
        <f t="shared" ca="1" si="20"/>
        <v xml:space="preserve"> </v>
      </c>
      <c r="AG24">
        <f t="shared" ca="1" si="21"/>
        <v>0</v>
      </c>
      <c r="AH24" s="27">
        <f t="shared" ca="1" si="22"/>
        <v>0</v>
      </c>
      <c r="AI24">
        <f t="shared" ca="1" si="23"/>
        <v>3</v>
      </c>
      <c r="AJ24" s="27">
        <f t="shared" ca="1" si="24"/>
        <v>1.0398613518197574E-3</v>
      </c>
      <c r="AK24">
        <f t="shared" ca="1" si="25"/>
        <v>0</v>
      </c>
      <c r="AL24" s="27">
        <f t="shared" ca="1" si="26"/>
        <v>0</v>
      </c>
      <c r="AM24">
        <f t="shared" ca="1" si="27"/>
        <v>10</v>
      </c>
      <c r="AN24" s="27">
        <f t="shared" ca="1" si="28"/>
        <v>6.920415224913495E-3</v>
      </c>
      <c r="AO24">
        <f t="shared" ca="1" si="29"/>
        <v>0</v>
      </c>
      <c r="AP24" s="27" t="str">
        <f t="shared" ca="1" si="30"/>
        <v xml:space="preserve"> </v>
      </c>
      <c r="AQ24">
        <f t="shared" ca="1" si="31"/>
        <v>13</v>
      </c>
      <c r="AR24" s="27">
        <f t="shared" ca="1" si="32"/>
        <v>2.363206689692783E-3</v>
      </c>
      <c r="AS24">
        <f t="shared" ca="1" si="33"/>
        <v>0</v>
      </c>
      <c r="AT24" s="27">
        <f t="shared" ca="1" si="34"/>
        <v>0</v>
      </c>
      <c r="AU24">
        <f t="shared" ca="1" si="35"/>
        <v>113</v>
      </c>
      <c r="AV24" s="27">
        <f t="shared" ca="1" si="36"/>
        <v>3.9168110918544191E-2</v>
      </c>
      <c r="AW24">
        <f t="shared" ca="1" si="37"/>
        <v>0</v>
      </c>
      <c r="AX24" s="27">
        <f t="shared" ca="1" si="38"/>
        <v>0</v>
      </c>
      <c r="AY24">
        <f t="shared" ca="1" si="39"/>
        <v>0</v>
      </c>
      <c r="AZ24" s="27">
        <f t="shared" ca="1" si="40"/>
        <v>0</v>
      </c>
      <c r="BA24">
        <f t="shared" ca="1" si="41"/>
        <v>0</v>
      </c>
      <c r="BB24" s="27" t="str">
        <f t="shared" ca="1" si="42"/>
        <v xml:space="preserve"> </v>
      </c>
      <c r="BC24">
        <f t="shared" ca="1" si="43"/>
        <v>113</v>
      </c>
      <c r="BD24" s="27">
        <f t="shared" ca="1" si="44"/>
        <v>2.0541719687329575E-2</v>
      </c>
      <c r="BE24" s="28">
        <f t="shared" ca="1" si="45"/>
        <v>126</v>
      </c>
      <c r="BF24" s="27">
        <f t="shared" ca="1" si="46"/>
        <v>2.290492637702236E-2</v>
      </c>
      <c r="BG24">
        <f t="shared" ca="1" si="47"/>
        <v>0</v>
      </c>
      <c r="BH24" s="27" t="str">
        <f t="shared" ca="1" si="48"/>
        <v xml:space="preserve"> </v>
      </c>
      <c r="BI24">
        <f t="shared" ca="1" si="49"/>
        <v>0</v>
      </c>
      <c r="BJ24" s="27" t="str">
        <f t="shared" ca="1" si="50"/>
        <v xml:space="preserve"> </v>
      </c>
      <c r="BK24">
        <f t="shared" ca="1" si="51"/>
        <v>0</v>
      </c>
      <c r="BL24" s="27" t="str">
        <f t="shared" ca="1" si="52"/>
        <v xml:space="preserve"> </v>
      </c>
      <c r="BM24" s="28">
        <f t="shared" ca="1" si="53"/>
        <v>0</v>
      </c>
      <c r="BN24" s="27" t="str">
        <f t="shared" ca="1" si="54"/>
        <v xml:space="preserve"> </v>
      </c>
      <c r="BO24">
        <f t="shared" ca="1" si="55"/>
        <v>113</v>
      </c>
      <c r="BP24" s="27">
        <f t="shared" ca="1" si="56"/>
        <v>2.0541719687329575E-2</v>
      </c>
      <c r="BQ24" s="28">
        <f t="shared" ca="1" si="57"/>
        <v>126</v>
      </c>
      <c r="BR24" s="27">
        <f t="shared" ca="1" si="58"/>
        <v>2.290492637702236E-2</v>
      </c>
      <c r="BS24">
        <f t="shared" ca="1" si="59"/>
        <v>1</v>
      </c>
      <c r="BT24" s="43">
        <f t="shared" ca="1" si="60"/>
        <v>0.16666666666666666</v>
      </c>
      <c r="BU24" s="150">
        <f t="shared" ca="1" si="61"/>
        <v>1</v>
      </c>
      <c r="BV24" s="150">
        <f t="shared" ca="1" si="62"/>
        <v>7</v>
      </c>
      <c r="BW24" s="150">
        <f t="shared" ca="1" si="63"/>
        <v>0</v>
      </c>
      <c r="BX24" s="150">
        <f t="shared" ca="1" si="64"/>
        <v>8</v>
      </c>
      <c r="BY24">
        <f t="shared" ca="1" si="65"/>
        <v>16</v>
      </c>
      <c r="BZ24" s="27">
        <f t="shared" ca="1" si="66"/>
        <v>2.9085620796218867E-3</v>
      </c>
      <c r="CA24">
        <f t="shared" ca="1" si="67"/>
        <v>2</v>
      </c>
      <c r="CB24" s="27">
        <f t="shared" ca="1" si="68"/>
        <v>3.6357025995273584E-4</v>
      </c>
      <c r="CC24" s="28">
        <f t="shared" ca="1" si="69"/>
        <v>0</v>
      </c>
      <c r="CD24" s="27">
        <f t="shared" ca="1" si="70"/>
        <v>0</v>
      </c>
      <c r="CE24" s="28">
        <f t="shared" ca="1" si="71"/>
        <v>0</v>
      </c>
      <c r="CF24" s="27">
        <f t="shared" ca="1" si="72"/>
        <v>0</v>
      </c>
      <c r="CG24" s="28">
        <f t="shared" ca="1" si="73"/>
        <v>0</v>
      </c>
      <c r="CH24" s="27">
        <f t="shared" ca="1" si="74"/>
        <v>0</v>
      </c>
      <c r="CI24" s="28">
        <f t="shared" ca="1" si="75"/>
        <v>113</v>
      </c>
      <c r="CJ24" s="27">
        <f t="shared" ca="1" si="76"/>
        <v>3.9168110918544191E-2</v>
      </c>
      <c r="CK24" s="28">
        <f t="shared" ca="1" si="77"/>
        <v>3</v>
      </c>
      <c r="CL24" s="27">
        <f t="shared" ca="1" si="78"/>
        <v>1.0398613518197574E-3</v>
      </c>
      <c r="CM24" s="28">
        <f t="shared" ca="1" si="79"/>
        <v>116</v>
      </c>
      <c r="CN24" s="27">
        <f t="shared" ca="1" si="80"/>
        <v>4.0207972270363948E-2</v>
      </c>
      <c r="CO24" s="28">
        <f t="shared" ca="1" si="81"/>
        <v>10</v>
      </c>
      <c r="CP24" s="27">
        <f t="shared" ca="1" si="82"/>
        <v>6.920415224913495E-3</v>
      </c>
      <c r="CQ24" s="28">
        <f t="shared" ca="1" si="83"/>
        <v>0</v>
      </c>
      <c r="CR24" s="27">
        <f t="shared" ca="1" si="84"/>
        <v>0</v>
      </c>
      <c r="CS24" s="28">
        <f t="shared" ca="1" si="85"/>
        <v>0</v>
      </c>
      <c r="CT24" s="27">
        <f t="shared" ca="1" si="86"/>
        <v>0</v>
      </c>
      <c r="CU24">
        <f t="shared" ca="1" si="87"/>
        <v>142</v>
      </c>
      <c r="CV24" s="27">
        <f t="shared" ca="1" si="88"/>
        <v>2.5813488456644246E-2</v>
      </c>
    </row>
    <row r="25" spans="1:100" ht="15" x14ac:dyDescent="0.2">
      <c r="A25" s="23">
        <v>15</v>
      </c>
      <c r="B25" s="12" t="s">
        <v>125</v>
      </c>
      <c r="E25" s="92" t="s">
        <v>172</v>
      </c>
      <c r="F25" s="92" t="s">
        <v>172</v>
      </c>
      <c r="G25" s="92" t="s">
        <v>187</v>
      </c>
      <c r="H25">
        <f t="shared" ca="1" si="0"/>
        <v>272952</v>
      </c>
      <c r="I25">
        <f t="shared" ca="1" si="1"/>
        <v>272952</v>
      </c>
      <c r="J25">
        <f t="shared" ca="1" si="2"/>
        <v>73626</v>
      </c>
      <c r="K25">
        <f t="shared" ca="1" si="3"/>
        <v>143546</v>
      </c>
      <c r="L25">
        <f t="shared" ca="1" si="4"/>
        <v>55780</v>
      </c>
      <c r="M25" s="63">
        <f t="shared" ca="1" si="5"/>
        <v>0</v>
      </c>
      <c r="N25">
        <f t="shared" ca="1" si="6"/>
        <v>73626</v>
      </c>
      <c r="O25">
        <f t="shared" ca="1" si="7"/>
        <v>143546</v>
      </c>
      <c r="P25">
        <f t="shared" ca="1" si="8"/>
        <v>642</v>
      </c>
      <c r="Q25">
        <f t="shared" ca="1" si="9"/>
        <v>55138</v>
      </c>
      <c r="R25">
        <f t="shared" ca="1" si="10"/>
        <v>0</v>
      </c>
      <c r="S25">
        <f t="shared" ca="1" si="11"/>
        <v>272952</v>
      </c>
      <c r="T25">
        <f t="shared" ca="1" si="12"/>
        <v>0</v>
      </c>
      <c r="U25">
        <f t="shared" ca="1" si="13"/>
        <v>0</v>
      </c>
      <c r="V25">
        <f t="shared" ca="1" si="14"/>
        <v>0</v>
      </c>
      <c r="W25">
        <f t="shared" ca="1" si="15"/>
        <v>0</v>
      </c>
      <c r="X25">
        <f t="shared" ca="1" si="16"/>
        <v>642</v>
      </c>
      <c r="Y25">
        <f t="shared" ca="1" si="17"/>
        <v>642</v>
      </c>
      <c r="Z25" s="63">
        <f t="shared" ca="1" si="18"/>
        <v>0</v>
      </c>
      <c r="AA25">
        <f t="shared" ca="1" si="19"/>
        <v>1409</v>
      </c>
      <c r="AB25">
        <f t="shared" ca="1" si="20"/>
        <v>2</v>
      </c>
      <c r="AG25">
        <f t="shared" ca="1" si="21"/>
        <v>0</v>
      </c>
      <c r="AH25" s="27">
        <f t="shared" ca="1" si="22"/>
        <v>0</v>
      </c>
      <c r="AI25">
        <f t="shared" ca="1" si="23"/>
        <v>0</v>
      </c>
      <c r="AJ25" s="27">
        <f t="shared" ca="1" si="24"/>
        <v>0</v>
      </c>
      <c r="AK25">
        <f t="shared" ca="1" si="25"/>
        <v>0</v>
      </c>
      <c r="AL25" s="27">
        <f t="shared" ca="1" si="26"/>
        <v>0</v>
      </c>
      <c r="AM25">
        <f t="shared" ca="1" si="27"/>
        <v>0</v>
      </c>
      <c r="AN25" s="27">
        <f t="shared" ca="1" si="28"/>
        <v>0</v>
      </c>
      <c r="AO25">
        <f t="shared" ca="1" si="29"/>
        <v>0</v>
      </c>
      <c r="AP25" s="27" t="str">
        <f t="shared" ca="1" si="30"/>
        <v xml:space="preserve"> </v>
      </c>
      <c r="AQ25" t="str">
        <f t="shared" ca="1" si="31"/>
        <v xml:space="preserve">     NA</v>
      </c>
      <c r="AR25" s="27" t="str">
        <f t="shared" ca="1" si="32"/>
        <v xml:space="preserve"> </v>
      </c>
      <c r="AS25">
        <f t="shared" ca="1" si="33"/>
        <v>402</v>
      </c>
      <c r="AT25" s="27">
        <f t="shared" ca="1" si="34"/>
        <v>5.460027707603292E-3</v>
      </c>
      <c r="AU25">
        <f t="shared" ca="1" si="35"/>
        <v>954</v>
      </c>
      <c r="AV25" s="27">
        <f t="shared" ca="1" si="36"/>
        <v>6.6459532136040013E-3</v>
      </c>
      <c r="AW25">
        <f t="shared" ca="1" si="37"/>
        <v>11</v>
      </c>
      <c r="AX25" s="27">
        <f t="shared" ca="1" si="38"/>
        <v>1.7133956386292833E-2</v>
      </c>
      <c r="AY25">
        <f t="shared" ca="1" si="39"/>
        <v>852</v>
      </c>
      <c r="AZ25" s="27">
        <f t="shared" ca="1" si="40"/>
        <v>1.5452138271246691E-2</v>
      </c>
      <c r="BA25">
        <f t="shared" ca="1" si="41"/>
        <v>0</v>
      </c>
      <c r="BB25" s="27" t="str">
        <f t="shared" ca="1" si="42"/>
        <v xml:space="preserve"> </v>
      </c>
      <c r="BC25">
        <f t="shared" ca="1" si="43"/>
        <v>2219</v>
      </c>
      <c r="BD25" s="27">
        <f t="shared" ca="1" si="44"/>
        <v>8.1296345144933908E-3</v>
      </c>
      <c r="BE25" s="28">
        <f t="shared" ca="1" si="45"/>
        <v>2219</v>
      </c>
      <c r="BF25" s="27">
        <f t="shared" ca="1" si="46"/>
        <v>8.1296345144933908E-3</v>
      </c>
      <c r="BG25">
        <f t="shared" ca="1" si="47"/>
        <v>0</v>
      </c>
      <c r="BH25" s="27" t="str">
        <f t="shared" ca="1" si="48"/>
        <v xml:space="preserve"> </v>
      </c>
      <c r="BI25">
        <f t="shared" ca="1" si="49"/>
        <v>0</v>
      </c>
      <c r="BJ25" s="27" t="str">
        <f t="shared" ca="1" si="50"/>
        <v xml:space="preserve"> </v>
      </c>
      <c r="BK25">
        <f t="shared" ca="1" si="51"/>
        <v>0</v>
      </c>
      <c r="BL25" s="27" t="str">
        <f t="shared" ca="1" si="52"/>
        <v xml:space="preserve"> </v>
      </c>
      <c r="BM25" s="28">
        <f t="shared" ca="1" si="53"/>
        <v>0</v>
      </c>
      <c r="BN25" s="27" t="str">
        <f t="shared" ca="1" si="54"/>
        <v xml:space="preserve"> </v>
      </c>
      <c r="BO25">
        <f t="shared" ca="1" si="55"/>
        <v>2219</v>
      </c>
      <c r="BP25" s="27">
        <f t="shared" ca="1" si="56"/>
        <v>8.1296345144933908E-3</v>
      </c>
      <c r="BQ25" s="28">
        <f t="shared" ca="1" si="57"/>
        <v>2219</v>
      </c>
      <c r="BR25" s="27">
        <f t="shared" ca="1" si="58"/>
        <v>8.1296345144933908E-3</v>
      </c>
      <c r="BS25">
        <f t="shared" ca="1" si="59"/>
        <v>767</v>
      </c>
      <c r="BT25" s="43">
        <f t="shared" ca="1" si="60"/>
        <v>0.54435770049680621</v>
      </c>
      <c r="BU25" s="150">
        <f t="shared" ca="1" si="61"/>
        <v>0</v>
      </c>
      <c r="BV25" s="150">
        <f t="shared" ca="1" si="62"/>
        <v>0</v>
      </c>
      <c r="BW25" s="150">
        <f t="shared" ca="1" si="63"/>
        <v>0</v>
      </c>
      <c r="BX25" s="150">
        <f t="shared" ca="1" si="64"/>
        <v>0</v>
      </c>
      <c r="BY25" t="str">
        <f t="shared" ca="1" si="65"/>
        <v xml:space="preserve">     NA</v>
      </c>
      <c r="BZ25" s="27" t="str">
        <f t="shared" ca="1" si="66"/>
        <v xml:space="preserve"> </v>
      </c>
      <c r="CA25">
        <f t="shared" ca="1" si="67"/>
        <v>0</v>
      </c>
      <c r="CB25" s="27">
        <f t="shared" ca="1" si="68"/>
        <v>0</v>
      </c>
      <c r="CC25" s="28">
        <f t="shared" ca="1" si="69"/>
        <v>402</v>
      </c>
      <c r="CD25" s="27">
        <f t="shared" ca="1" si="70"/>
        <v>5.460027707603292E-3</v>
      </c>
      <c r="CE25" s="28">
        <f t="shared" ca="1" si="71"/>
        <v>0</v>
      </c>
      <c r="CF25" s="27">
        <f t="shared" ca="1" si="72"/>
        <v>0</v>
      </c>
      <c r="CG25" s="28">
        <f t="shared" ca="1" si="73"/>
        <v>402</v>
      </c>
      <c r="CH25" s="27">
        <f t="shared" ca="1" si="74"/>
        <v>5.460027707603292E-3</v>
      </c>
      <c r="CI25" s="28">
        <f t="shared" ca="1" si="75"/>
        <v>954</v>
      </c>
      <c r="CJ25" s="27">
        <f t="shared" ca="1" si="76"/>
        <v>6.6459532136040013E-3</v>
      </c>
      <c r="CK25" s="28">
        <f t="shared" ca="1" si="77"/>
        <v>0</v>
      </c>
      <c r="CL25" s="27">
        <f t="shared" ca="1" si="78"/>
        <v>0</v>
      </c>
      <c r="CM25" s="28">
        <f t="shared" ca="1" si="79"/>
        <v>954</v>
      </c>
      <c r="CN25" s="27">
        <f t="shared" ca="1" si="80"/>
        <v>6.6459532136040013E-3</v>
      </c>
      <c r="CO25" s="28">
        <f t="shared" ca="1" si="81"/>
        <v>852</v>
      </c>
      <c r="CP25" s="27">
        <f t="shared" ca="1" si="82"/>
        <v>1.5452138271246691E-2</v>
      </c>
      <c r="CQ25" s="28">
        <f t="shared" ca="1" si="83"/>
        <v>11</v>
      </c>
      <c r="CR25" s="27">
        <f t="shared" ca="1" si="84"/>
        <v>1.7133956386292833E-2</v>
      </c>
      <c r="CS25" s="28">
        <f t="shared" ca="1" si="85"/>
        <v>11</v>
      </c>
      <c r="CT25" s="27">
        <f t="shared" ca="1" si="86"/>
        <v>1.7133956386292833E-2</v>
      </c>
      <c r="CU25">
        <f t="shared" ca="1" si="87"/>
        <v>2219</v>
      </c>
      <c r="CV25" s="27">
        <f t="shared" ca="1" si="88"/>
        <v>8.1296345144933908E-3</v>
      </c>
    </row>
    <row r="26" spans="1:100" ht="15" x14ac:dyDescent="0.2">
      <c r="A26" s="23">
        <v>16</v>
      </c>
      <c r="B26" s="12" t="s">
        <v>51</v>
      </c>
      <c r="E26" s="92" t="s">
        <v>172</v>
      </c>
      <c r="F26" s="92" t="s">
        <v>172</v>
      </c>
      <c r="G26" s="92" t="s">
        <v>187</v>
      </c>
      <c r="H26">
        <f t="shared" ca="1" si="0"/>
        <v>99067</v>
      </c>
      <c r="I26">
        <f t="shared" ca="1" si="1"/>
        <v>99067</v>
      </c>
      <c r="J26">
        <f t="shared" ca="1" si="2"/>
        <v>18421</v>
      </c>
      <c r="K26">
        <f t="shared" ca="1" si="3"/>
        <v>53551</v>
      </c>
      <c r="L26">
        <f t="shared" ca="1" si="4"/>
        <v>27095</v>
      </c>
      <c r="M26" s="63">
        <f t="shared" ca="1" si="5"/>
        <v>0</v>
      </c>
      <c r="N26">
        <f t="shared" ca="1" si="6"/>
        <v>18421</v>
      </c>
      <c r="O26">
        <f t="shared" ca="1" si="7"/>
        <v>53551</v>
      </c>
      <c r="P26">
        <f t="shared" ca="1" si="8"/>
        <v>43</v>
      </c>
      <c r="Q26">
        <f t="shared" ca="1" si="9"/>
        <v>27052</v>
      </c>
      <c r="R26">
        <f t="shared" ca="1" si="10"/>
        <v>0</v>
      </c>
      <c r="S26">
        <f t="shared" ca="1" si="11"/>
        <v>99067</v>
      </c>
      <c r="T26">
        <f t="shared" ca="1" si="12"/>
        <v>0</v>
      </c>
      <c r="U26">
        <f t="shared" ca="1" si="13"/>
        <v>0</v>
      </c>
      <c r="V26">
        <f t="shared" ca="1" si="14"/>
        <v>0</v>
      </c>
      <c r="W26">
        <f t="shared" ca="1" si="15"/>
        <v>0</v>
      </c>
      <c r="X26">
        <f t="shared" ca="1" si="16"/>
        <v>43</v>
      </c>
      <c r="Y26">
        <f t="shared" ca="1" si="17"/>
        <v>43</v>
      </c>
      <c r="Z26" s="63">
        <f t="shared" ca="1" si="18"/>
        <v>0</v>
      </c>
      <c r="AA26">
        <f t="shared" ca="1" si="19"/>
        <v>85</v>
      </c>
      <c r="AB26">
        <f t="shared" ca="1" si="20"/>
        <v>2</v>
      </c>
      <c r="AG26">
        <f t="shared" ca="1" si="21"/>
        <v>10</v>
      </c>
      <c r="AH26" s="27">
        <f t="shared" ca="1" si="22"/>
        <v>5.4285869388198248E-4</v>
      </c>
      <c r="AI26">
        <f t="shared" ca="1" si="23"/>
        <v>80</v>
      </c>
      <c r="AJ26" s="27">
        <f t="shared" ca="1" si="24"/>
        <v>1.493903008347183E-3</v>
      </c>
      <c r="AK26">
        <f t="shared" ca="1" si="25"/>
        <v>0</v>
      </c>
      <c r="AL26" s="27">
        <f t="shared" ca="1" si="26"/>
        <v>0</v>
      </c>
      <c r="AM26">
        <f t="shared" ca="1" si="27"/>
        <v>90</v>
      </c>
      <c r="AN26" s="27">
        <f t="shared" ca="1" si="28"/>
        <v>3.3269259204495045E-3</v>
      </c>
      <c r="AO26" t="str">
        <f t="shared" ca="1" si="29"/>
        <v xml:space="preserve">     NA</v>
      </c>
      <c r="AP26" s="27" t="str">
        <f t="shared" ca="1" si="30"/>
        <v xml:space="preserve"> </v>
      </c>
      <c r="AQ26">
        <f t="shared" ca="1" si="31"/>
        <v>180</v>
      </c>
      <c r="AR26" s="27">
        <f t="shared" ca="1" si="32"/>
        <v>1.8169521636872015E-3</v>
      </c>
      <c r="AS26">
        <f t="shared" ca="1" si="33"/>
        <v>95</v>
      </c>
      <c r="AT26" s="27">
        <f t="shared" ca="1" si="34"/>
        <v>5.157157591878834E-3</v>
      </c>
      <c r="AU26">
        <f t="shared" ca="1" si="35"/>
        <v>346</v>
      </c>
      <c r="AV26" s="27">
        <f t="shared" ca="1" si="36"/>
        <v>6.4611305111015671E-3</v>
      </c>
      <c r="AW26">
        <f t="shared" ca="1" si="37"/>
        <v>0</v>
      </c>
      <c r="AX26" s="27">
        <f t="shared" ca="1" si="38"/>
        <v>0</v>
      </c>
      <c r="AY26">
        <f t="shared" ca="1" si="39"/>
        <v>290</v>
      </c>
      <c r="AZ26" s="27">
        <f t="shared" ca="1" si="40"/>
        <v>1.0720094632559515E-2</v>
      </c>
      <c r="BA26" t="str">
        <f t="shared" ca="1" si="41"/>
        <v xml:space="preserve">     NA</v>
      </c>
      <c r="BB26" s="27" t="str">
        <f t="shared" ca="1" si="42"/>
        <v xml:space="preserve"> </v>
      </c>
      <c r="BC26">
        <f t="shared" ca="1" si="43"/>
        <v>731</v>
      </c>
      <c r="BD26" s="27">
        <f t="shared" ca="1" si="44"/>
        <v>7.3788446203074684E-3</v>
      </c>
      <c r="BE26" s="28">
        <f t="shared" ca="1" si="45"/>
        <v>911</v>
      </c>
      <c r="BF26" s="27">
        <f t="shared" ca="1" si="46"/>
        <v>9.1957967839946704E-3</v>
      </c>
      <c r="BG26">
        <f t="shared" ca="1" si="47"/>
        <v>0</v>
      </c>
      <c r="BH26" s="27" t="str">
        <f t="shared" ca="1" si="48"/>
        <v xml:space="preserve"> </v>
      </c>
      <c r="BI26">
        <f t="shared" ca="1" si="49"/>
        <v>0</v>
      </c>
      <c r="BJ26" s="27" t="str">
        <f t="shared" ca="1" si="50"/>
        <v xml:space="preserve"> </v>
      </c>
      <c r="BK26">
        <f t="shared" ca="1" si="51"/>
        <v>0</v>
      </c>
      <c r="BL26" s="27" t="str">
        <f t="shared" ca="1" si="52"/>
        <v xml:space="preserve"> </v>
      </c>
      <c r="BM26" s="28">
        <f t="shared" ca="1" si="53"/>
        <v>0</v>
      </c>
      <c r="BN26" s="27" t="str">
        <f t="shared" ca="1" si="54"/>
        <v xml:space="preserve"> </v>
      </c>
      <c r="BO26">
        <f t="shared" ca="1" si="55"/>
        <v>731</v>
      </c>
      <c r="BP26" s="27">
        <f t="shared" ca="1" si="56"/>
        <v>7.3788446203074684E-3</v>
      </c>
      <c r="BQ26" s="28">
        <f t="shared" ca="1" si="57"/>
        <v>911</v>
      </c>
      <c r="BR26" s="27">
        <f t="shared" ca="1" si="58"/>
        <v>9.1957967839946704E-3</v>
      </c>
      <c r="BS26">
        <f t="shared" ca="1" si="59"/>
        <v>42</v>
      </c>
      <c r="BT26" s="43">
        <f t="shared" ca="1" si="60"/>
        <v>0.49411764705882355</v>
      </c>
      <c r="BU26" s="150">
        <f t="shared" ca="1" si="61"/>
        <v>31</v>
      </c>
      <c r="BV26" s="150">
        <f t="shared" ca="1" si="62"/>
        <v>130</v>
      </c>
      <c r="BW26" s="150">
        <f t="shared" ca="1" si="63"/>
        <v>0</v>
      </c>
      <c r="BX26" s="150">
        <f t="shared" ca="1" si="64"/>
        <v>44</v>
      </c>
      <c r="BY26">
        <f t="shared" ca="1" si="65"/>
        <v>205</v>
      </c>
      <c r="BZ26" s="27">
        <f t="shared" ca="1" si="66"/>
        <v>2.0693066308659796E-3</v>
      </c>
      <c r="CA26">
        <f t="shared" ca="1" si="67"/>
        <v>8</v>
      </c>
      <c r="CB26" s="27">
        <f t="shared" ca="1" si="68"/>
        <v>8.0753429497208961E-5</v>
      </c>
      <c r="CC26" s="28">
        <f t="shared" ca="1" si="69"/>
        <v>95</v>
      </c>
      <c r="CD26" s="27">
        <f t="shared" ca="1" si="70"/>
        <v>5.157157591878834E-3</v>
      </c>
      <c r="CE26" s="28">
        <f t="shared" ca="1" si="71"/>
        <v>10</v>
      </c>
      <c r="CF26" s="27">
        <f t="shared" ca="1" si="72"/>
        <v>5.4285869388198248E-4</v>
      </c>
      <c r="CG26" s="28">
        <f t="shared" ca="1" si="73"/>
        <v>105</v>
      </c>
      <c r="CH26" s="27">
        <f t="shared" ca="1" si="74"/>
        <v>5.7000162857608165E-3</v>
      </c>
      <c r="CI26" s="28">
        <f t="shared" ca="1" si="75"/>
        <v>346</v>
      </c>
      <c r="CJ26" s="27">
        <f t="shared" ca="1" si="76"/>
        <v>6.4611305111015671E-3</v>
      </c>
      <c r="CK26" s="28">
        <f t="shared" ca="1" si="77"/>
        <v>80</v>
      </c>
      <c r="CL26" s="27">
        <f t="shared" ca="1" si="78"/>
        <v>1.493903008347183E-3</v>
      </c>
      <c r="CM26" s="28">
        <f t="shared" ca="1" si="79"/>
        <v>426</v>
      </c>
      <c r="CN26" s="27">
        <f t="shared" ca="1" si="80"/>
        <v>7.9550335194487499E-3</v>
      </c>
      <c r="CO26" s="28">
        <f t="shared" ca="1" si="81"/>
        <v>380</v>
      </c>
      <c r="CP26" s="27">
        <f t="shared" ca="1" si="82"/>
        <v>1.4047020553009019E-2</v>
      </c>
      <c r="CQ26" s="28">
        <f t="shared" ca="1" si="83"/>
        <v>0</v>
      </c>
      <c r="CR26" s="27">
        <f t="shared" ca="1" si="84"/>
        <v>0</v>
      </c>
      <c r="CS26" s="28">
        <f t="shared" ca="1" si="85"/>
        <v>0</v>
      </c>
      <c r="CT26" s="27">
        <f t="shared" ca="1" si="86"/>
        <v>0</v>
      </c>
      <c r="CU26">
        <f t="shared" ca="1" si="87"/>
        <v>1116</v>
      </c>
      <c r="CV26" s="27">
        <f t="shared" ca="1" si="88"/>
        <v>1.126510341486065E-2</v>
      </c>
    </row>
    <row r="27" spans="1:100" ht="15" x14ac:dyDescent="0.2">
      <c r="A27" s="23">
        <v>17</v>
      </c>
      <c r="B27" s="12" t="s">
        <v>36</v>
      </c>
      <c r="E27" s="92" t="s">
        <v>171</v>
      </c>
      <c r="F27" s="92" t="s">
        <v>171</v>
      </c>
      <c r="G27" s="92" t="s">
        <v>171</v>
      </c>
      <c r="H27">
        <f t="shared" ca="1" si="0"/>
        <v>38393</v>
      </c>
      <c r="I27">
        <f t="shared" ca="1" si="1"/>
        <v>38390</v>
      </c>
      <c r="J27">
        <f t="shared" ca="1" si="2"/>
        <v>13977</v>
      </c>
      <c r="K27">
        <f t="shared" ca="1" si="3"/>
        <v>15379</v>
      </c>
      <c r="L27">
        <f t="shared" ca="1" si="4"/>
        <v>9034</v>
      </c>
      <c r="M27" s="63">
        <f t="shared" ca="1" si="5"/>
        <v>3</v>
      </c>
      <c r="N27">
        <f t="shared" ca="1" si="6"/>
        <v>13977</v>
      </c>
      <c r="O27">
        <f t="shared" ca="1" si="7"/>
        <v>15379</v>
      </c>
      <c r="P27">
        <f t="shared" ca="1" si="8"/>
        <v>41</v>
      </c>
      <c r="Q27">
        <f t="shared" ca="1" si="9"/>
        <v>8993</v>
      </c>
      <c r="R27">
        <f t="shared" ca="1" si="10"/>
        <v>0</v>
      </c>
      <c r="S27">
        <f t="shared" ca="1" si="11"/>
        <v>38390</v>
      </c>
      <c r="T27">
        <f t="shared" ca="1" si="12"/>
        <v>0</v>
      </c>
      <c r="U27">
        <f t="shared" ca="1" si="13"/>
        <v>0</v>
      </c>
      <c r="V27">
        <f t="shared" ca="1" si="14"/>
        <v>0</v>
      </c>
      <c r="W27">
        <f t="shared" ca="1" si="15"/>
        <v>0</v>
      </c>
      <c r="X27">
        <f t="shared" ca="1" si="16"/>
        <v>41</v>
      </c>
      <c r="Y27">
        <f t="shared" ca="1" si="17"/>
        <v>41</v>
      </c>
      <c r="Z27" s="63">
        <f t="shared" ca="1" si="18"/>
        <v>0</v>
      </c>
      <c r="AA27">
        <f t="shared" ca="1" si="19"/>
        <v>62</v>
      </c>
      <c r="AB27" t="str">
        <f t="shared" ca="1" si="20"/>
        <v xml:space="preserve"> </v>
      </c>
      <c r="AG27">
        <f t="shared" ca="1" si="21"/>
        <v>12</v>
      </c>
      <c r="AH27" s="27">
        <f t="shared" ca="1" si="22"/>
        <v>8.585533376261E-4</v>
      </c>
      <c r="AI27">
        <f t="shared" ca="1" si="23"/>
        <v>23</v>
      </c>
      <c r="AJ27" s="27">
        <f t="shared" ca="1" si="24"/>
        <v>1.495545874244099E-3</v>
      </c>
      <c r="AK27">
        <f t="shared" ca="1" si="25"/>
        <v>1</v>
      </c>
      <c r="AL27" s="27">
        <f t="shared" ca="1" si="26"/>
        <v>2.4390243902439025E-2</v>
      </c>
      <c r="AM27">
        <f t="shared" ca="1" si="27"/>
        <v>55</v>
      </c>
      <c r="AN27" s="27">
        <f t="shared" ca="1" si="28"/>
        <v>6.1158678972534197E-3</v>
      </c>
      <c r="AO27" t="str">
        <f t="shared" ca="1" si="29"/>
        <v xml:space="preserve">     NA</v>
      </c>
      <c r="AP27" s="27" t="str">
        <f t="shared" ca="1" si="30"/>
        <v xml:space="preserve"> </v>
      </c>
      <c r="AQ27">
        <f t="shared" ca="1" si="31"/>
        <v>91</v>
      </c>
      <c r="AR27" s="27">
        <f t="shared" ca="1" si="32"/>
        <v>2.3704089606668404E-3</v>
      </c>
      <c r="AS27">
        <f t="shared" ca="1" si="33"/>
        <v>103</v>
      </c>
      <c r="AT27" s="27">
        <f t="shared" ca="1" si="34"/>
        <v>7.3692494812906918E-3</v>
      </c>
      <c r="AU27">
        <f t="shared" ca="1" si="35"/>
        <v>147</v>
      </c>
      <c r="AV27" s="27">
        <f t="shared" ca="1" si="36"/>
        <v>9.5584888484296776E-3</v>
      </c>
      <c r="AW27">
        <f t="shared" ca="1" si="37"/>
        <v>0</v>
      </c>
      <c r="AX27" s="27">
        <f t="shared" ca="1" si="38"/>
        <v>0</v>
      </c>
      <c r="AY27">
        <f t="shared" ca="1" si="39"/>
        <v>91</v>
      </c>
      <c r="AZ27" s="27">
        <f t="shared" ca="1" si="40"/>
        <v>1.0118981430001112E-2</v>
      </c>
      <c r="BA27" t="str">
        <f t="shared" ca="1" si="41"/>
        <v xml:space="preserve">     NA</v>
      </c>
      <c r="BB27" s="27" t="str">
        <f t="shared" ca="1" si="42"/>
        <v xml:space="preserve"> </v>
      </c>
      <c r="BC27">
        <f t="shared" ca="1" si="43"/>
        <v>341</v>
      </c>
      <c r="BD27" s="27">
        <f t="shared" ca="1" si="44"/>
        <v>8.8825214899713473E-3</v>
      </c>
      <c r="BE27" s="28">
        <f t="shared" ca="1" si="45"/>
        <v>432</v>
      </c>
      <c r="BF27" s="27">
        <f t="shared" ca="1" si="46"/>
        <v>1.1252930450638188E-2</v>
      </c>
      <c r="BG27">
        <f t="shared" ca="1" si="47"/>
        <v>0</v>
      </c>
      <c r="BH27" s="27" t="str">
        <f t="shared" ca="1" si="48"/>
        <v xml:space="preserve"> </v>
      </c>
      <c r="BI27">
        <f t="shared" ca="1" si="49"/>
        <v>0</v>
      </c>
      <c r="BJ27" s="27" t="str">
        <f t="shared" ca="1" si="50"/>
        <v xml:space="preserve"> </v>
      </c>
      <c r="BK27">
        <f t="shared" ca="1" si="51"/>
        <v>0</v>
      </c>
      <c r="BL27" s="27" t="str">
        <f t="shared" ca="1" si="52"/>
        <v xml:space="preserve"> </v>
      </c>
      <c r="BM27" s="28">
        <f t="shared" ca="1" si="53"/>
        <v>0</v>
      </c>
      <c r="BN27" s="27" t="str">
        <f t="shared" ca="1" si="54"/>
        <v xml:space="preserve"> </v>
      </c>
      <c r="BO27">
        <f t="shared" ca="1" si="55"/>
        <v>341</v>
      </c>
      <c r="BP27" s="27">
        <f t="shared" ca="1" si="56"/>
        <v>8.8825214899713473E-3</v>
      </c>
      <c r="BQ27" s="28">
        <f t="shared" ca="1" si="57"/>
        <v>432</v>
      </c>
      <c r="BR27" s="27">
        <f t="shared" ca="1" si="58"/>
        <v>1.1252930450638188E-2</v>
      </c>
      <c r="BS27">
        <f t="shared" ca="1" si="59"/>
        <v>21</v>
      </c>
      <c r="BT27" s="43">
        <f t="shared" ca="1" si="60"/>
        <v>0.33870967741935482</v>
      </c>
      <c r="BU27" s="150">
        <f t="shared" ca="1" si="61"/>
        <v>19</v>
      </c>
      <c r="BV27" s="150">
        <f t="shared" ca="1" si="62"/>
        <v>53</v>
      </c>
      <c r="BW27" s="150">
        <f t="shared" ca="1" si="63"/>
        <v>0</v>
      </c>
      <c r="BX27" s="150">
        <f t="shared" ca="1" si="64"/>
        <v>31</v>
      </c>
      <c r="BY27">
        <f t="shared" ca="1" si="65"/>
        <v>103</v>
      </c>
      <c r="BZ27" s="27">
        <f t="shared" ca="1" si="66"/>
        <v>2.6829903620734568E-3</v>
      </c>
      <c r="CA27">
        <f t="shared" ca="1" si="67"/>
        <v>0</v>
      </c>
      <c r="CB27" s="27">
        <f t="shared" ca="1" si="68"/>
        <v>0</v>
      </c>
      <c r="CC27" s="28">
        <f t="shared" ca="1" si="69"/>
        <v>103</v>
      </c>
      <c r="CD27" s="27">
        <f t="shared" ca="1" si="70"/>
        <v>7.3692494812906918E-3</v>
      </c>
      <c r="CE27" s="28">
        <f t="shared" ca="1" si="71"/>
        <v>12</v>
      </c>
      <c r="CF27" s="27">
        <f t="shared" ca="1" si="72"/>
        <v>8.585533376261E-4</v>
      </c>
      <c r="CG27" s="28">
        <f t="shared" ca="1" si="73"/>
        <v>115</v>
      </c>
      <c r="CH27" s="27">
        <f t="shared" ca="1" si="74"/>
        <v>8.2278028189167914E-3</v>
      </c>
      <c r="CI27" s="28">
        <f t="shared" ca="1" si="75"/>
        <v>147</v>
      </c>
      <c r="CJ27" s="27">
        <f t="shared" ca="1" si="76"/>
        <v>9.5584888484296776E-3</v>
      </c>
      <c r="CK27" s="28">
        <f t="shared" ca="1" si="77"/>
        <v>23</v>
      </c>
      <c r="CL27" s="27">
        <f t="shared" ca="1" si="78"/>
        <v>1.495545874244099E-3</v>
      </c>
      <c r="CM27" s="28">
        <f t="shared" ca="1" si="79"/>
        <v>170</v>
      </c>
      <c r="CN27" s="27">
        <f t="shared" ca="1" si="80"/>
        <v>1.1054034722673776E-2</v>
      </c>
      <c r="CO27" s="28">
        <f t="shared" ca="1" si="81"/>
        <v>146</v>
      </c>
      <c r="CP27" s="27">
        <f t="shared" ca="1" si="82"/>
        <v>1.6234849327254532E-2</v>
      </c>
      <c r="CQ27" s="28">
        <f t="shared" ca="1" si="83"/>
        <v>0</v>
      </c>
      <c r="CR27" s="27">
        <f t="shared" ca="1" si="84"/>
        <v>0</v>
      </c>
      <c r="CS27" s="28">
        <f t="shared" ca="1" si="85"/>
        <v>1</v>
      </c>
      <c r="CT27" s="27">
        <f t="shared" ca="1" si="86"/>
        <v>2.4390243902439025E-2</v>
      </c>
      <c r="CU27">
        <f t="shared" ca="1" si="87"/>
        <v>535</v>
      </c>
      <c r="CV27" s="27">
        <f t="shared" ca="1" si="88"/>
        <v>1.3935920812711644E-2</v>
      </c>
    </row>
    <row r="28" spans="1:100" ht="15" x14ac:dyDescent="0.2">
      <c r="A28" s="23">
        <v>18</v>
      </c>
      <c r="B28" s="12" t="s">
        <v>37</v>
      </c>
      <c r="E28" s="92" t="s">
        <v>169</v>
      </c>
      <c r="F28" s="92" t="s">
        <v>169</v>
      </c>
      <c r="G28" s="92" t="s">
        <v>169</v>
      </c>
      <c r="H28">
        <f t="shared" ca="1" si="0"/>
        <v>4389</v>
      </c>
      <c r="I28">
        <f t="shared" ca="1" si="1"/>
        <v>4389</v>
      </c>
      <c r="J28">
        <f t="shared" ca="1" si="2"/>
        <v>1018</v>
      </c>
      <c r="K28">
        <f t="shared" ca="1" si="3"/>
        <v>2253</v>
      </c>
      <c r="L28">
        <f t="shared" ca="1" si="4"/>
        <v>1118</v>
      </c>
      <c r="M28" s="63">
        <f t="shared" ca="1" si="5"/>
        <v>0</v>
      </c>
      <c r="N28">
        <f t="shared" ca="1" si="6"/>
        <v>1018</v>
      </c>
      <c r="O28">
        <f t="shared" ca="1" si="7"/>
        <v>2253</v>
      </c>
      <c r="P28">
        <f t="shared" ca="1" si="8"/>
        <v>10</v>
      </c>
      <c r="Q28">
        <f t="shared" ca="1" si="9"/>
        <v>1108</v>
      </c>
      <c r="R28">
        <f t="shared" ca="1" si="10"/>
        <v>0</v>
      </c>
      <c r="S28">
        <f t="shared" ca="1" si="11"/>
        <v>4389</v>
      </c>
      <c r="T28">
        <f t="shared" ca="1" si="12"/>
        <v>0</v>
      </c>
      <c r="U28">
        <f t="shared" ca="1" si="13"/>
        <v>0</v>
      </c>
      <c r="V28">
        <f t="shared" ca="1" si="14"/>
        <v>0</v>
      </c>
      <c r="W28">
        <f t="shared" ca="1" si="15"/>
        <v>0</v>
      </c>
      <c r="X28">
        <f t="shared" ca="1" si="16"/>
        <v>10</v>
      </c>
      <c r="Y28">
        <f t="shared" ca="1" si="17"/>
        <v>10</v>
      </c>
      <c r="Z28" s="63">
        <f t="shared" ca="1" si="18"/>
        <v>0</v>
      </c>
      <c r="AA28">
        <f t="shared" ca="1" si="19"/>
        <v>11</v>
      </c>
      <c r="AB28" t="str">
        <f t="shared" ca="1" si="20"/>
        <v xml:space="preserve"> </v>
      </c>
      <c r="AG28">
        <f t="shared" ca="1" si="21"/>
        <v>1</v>
      </c>
      <c r="AH28" s="27">
        <f t="shared" ca="1" si="22"/>
        <v>9.8231827111984276E-4</v>
      </c>
      <c r="AI28">
        <f t="shared" ca="1" si="23"/>
        <v>7</v>
      </c>
      <c r="AJ28" s="27">
        <f t="shared" ca="1" si="24"/>
        <v>3.1069684864624943E-3</v>
      </c>
      <c r="AK28">
        <f t="shared" ca="1" si="25"/>
        <v>0</v>
      </c>
      <c r="AL28" s="27">
        <f t="shared" ca="1" si="26"/>
        <v>0</v>
      </c>
      <c r="AM28">
        <f t="shared" ca="1" si="27"/>
        <v>5</v>
      </c>
      <c r="AN28" s="27">
        <f t="shared" ca="1" si="28"/>
        <v>4.5126353790613718E-3</v>
      </c>
      <c r="AO28" t="str">
        <f t="shared" ca="1" si="29"/>
        <v xml:space="preserve">     NA</v>
      </c>
      <c r="AP28" s="27" t="str">
        <f t="shared" ca="1" si="30"/>
        <v xml:space="preserve"> </v>
      </c>
      <c r="AQ28">
        <f t="shared" ca="1" si="31"/>
        <v>13</v>
      </c>
      <c r="AR28" s="27">
        <f t="shared" ca="1" si="32"/>
        <v>2.9619503303713831E-3</v>
      </c>
      <c r="AS28">
        <f t="shared" ca="1" si="33"/>
        <v>4</v>
      </c>
      <c r="AT28" s="27">
        <f t="shared" ca="1" si="34"/>
        <v>3.929273084479371E-3</v>
      </c>
      <c r="AU28">
        <f t="shared" ca="1" si="35"/>
        <v>34</v>
      </c>
      <c r="AV28" s="27">
        <f t="shared" ca="1" si="36"/>
        <v>1.5090989791389259E-2</v>
      </c>
      <c r="AW28">
        <f t="shared" ca="1" si="37"/>
        <v>0</v>
      </c>
      <c r="AX28" s="27">
        <f t="shared" ca="1" si="38"/>
        <v>0</v>
      </c>
      <c r="AY28">
        <f t="shared" ca="1" si="39"/>
        <v>23</v>
      </c>
      <c r="AZ28" s="27">
        <f t="shared" ca="1" si="40"/>
        <v>2.0758122743682311E-2</v>
      </c>
      <c r="BA28" t="str">
        <f t="shared" ca="1" si="41"/>
        <v xml:space="preserve">     NA</v>
      </c>
      <c r="BB28" s="27" t="str">
        <f t="shared" ca="1" si="42"/>
        <v xml:space="preserve"> </v>
      </c>
      <c r="BC28">
        <f t="shared" ca="1" si="43"/>
        <v>61</v>
      </c>
      <c r="BD28" s="27">
        <f t="shared" ca="1" si="44"/>
        <v>1.3898382319434952E-2</v>
      </c>
      <c r="BE28" s="28">
        <f t="shared" ca="1" si="45"/>
        <v>74</v>
      </c>
      <c r="BF28" s="27">
        <f t="shared" ca="1" si="46"/>
        <v>1.6860332649806332E-2</v>
      </c>
      <c r="BG28">
        <f t="shared" ca="1" si="47"/>
        <v>0</v>
      </c>
      <c r="BH28" s="27" t="str">
        <f t="shared" ca="1" si="48"/>
        <v xml:space="preserve"> </v>
      </c>
      <c r="BI28">
        <f t="shared" ca="1" si="49"/>
        <v>0</v>
      </c>
      <c r="BJ28" s="27" t="str">
        <f t="shared" ca="1" si="50"/>
        <v xml:space="preserve"> </v>
      </c>
      <c r="BK28">
        <f t="shared" ca="1" si="51"/>
        <v>0</v>
      </c>
      <c r="BL28" s="27" t="str">
        <f t="shared" ca="1" si="52"/>
        <v xml:space="preserve"> </v>
      </c>
      <c r="BM28" s="28">
        <f t="shared" ca="1" si="53"/>
        <v>0</v>
      </c>
      <c r="BN28" s="27" t="str">
        <f t="shared" ca="1" si="54"/>
        <v xml:space="preserve"> </v>
      </c>
      <c r="BO28">
        <f t="shared" ca="1" si="55"/>
        <v>61</v>
      </c>
      <c r="BP28" s="27">
        <f t="shared" ca="1" si="56"/>
        <v>1.3898382319434952E-2</v>
      </c>
      <c r="BQ28" s="28">
        <f t="shared" ca="1" si="57"/>
        <v>74</v>
      </c>
      <c r="BR28" s="27">
        <f t="shared" ca="1" si="58"/>
        <v>1.6860332649806332E-2</v>
      </c>
      <c r="BS28">
        <f t="shared" ca="1" si="59"/>
        <v>1</v>
      </c>
      <c r="BT28" s="43">
        <f t="shared" ca="1" si="60"/>
        <v>9.0909090909090912E-2</v>
      </c>
      <c r="BU28" s="150">
        <f t="shared" ca="1" si="61"/>
        <v>2</v>
      </c>
      <c r="BV28" s="150">
        <f t="shared" ca="1" si="62"/>
        <v>7</v>
      </c>
      <c r="BW28" s="150">
        <f t="shared" ca="1" si="63"/>
        <v>0</v>
      </c>
      <c r="BX28" s="150">
        <f t="shared" ca="1" si="64"/>
        <v>0</v>
      </c>
      <c r="BY28">
        <f t="shared" ca="1" si="65"/>
        <v>9</v>
      </c>
      <c r="BZ28" s="27">
        <f t="shared" ca="1" si="66"/>
        <v>2.050580997949419E-3</v>
      </c>
      <c r="CA28" t="str">
        <f t="shared" ca="1" si="67"/>
        <v xml:space="preserve">     NA</v>
      </c>
      <c r="CB28" s="27" t="str">
        <f t="shared" ca="1" si="68"/>
        <v xml:space="preserve"> </v>
      </c>
      <c r="CC28" s="28">
        <f t="shared" ca="1" si="69"/>
        <v>4</v>
      </c>
      <c r="CD28" s="27">
        <f t="shared" ca="1" si="70"/>
        <v>3.929273084479371E-3</v>
      </c>
      <c r="CE28" s="28">
        <f t="shared" ca="1" si="71"/>
        <v>1</v>
      </c>
      <c r="CF28" s="27">
        <f t="shared" ca="1" si="72"/>
        <v>9.8231827111984276E-4</v>
      </c>
      <c r="CG28" s="28">
        <f t="shared" ca="1" si="73"/>
        <v>5</v>
      </c>
      <c r="CH28" s="27">
        <f t="shared" ca="1" si="74"/>
        <v>4.911591355599214E-3</v>
      </c>
      <c r="CI28" s="28">
        <f t="shared" ca="1" si="75"/>
        <v>34</v>
      </c>
      <c r="CJ28" s="27">
        <f t="shared" ca="1" si="76"/>
        <v>1.5090989791389259E-2</v>
      </c>
      <c r="CK28" s="28">
        <f t="shared" ca="1" si="77"/>
        <v>7</v>
      </c>
      <c r="CL28" s="27">
        <f t="shared" ca="1" si="78"/>
        <v>3.1069684864624943E-3</v>
      </c>
      <c r="CM28" s="28">
        <f t="shared" ca="1" si="79"/>
        <v>41</v>
      </c>
      <c r="CN28" s="27">
        <f t="shared" ca="1" si="80"/>
        <v>1.8197958277851752E-2</v>
      </c>
      <c r="CO28" s="28">
        <f t="shared" ca="1" si="81"/>
        <v>28</v>
      </c>
      <c r="CP28" s="27">
        <f t="shared" ca="1" si="82"/>
        <v>2.5270758122743681E-2</v>
      </c>
      <c r="CQ28" s="28">
        <f t="shared" ca="1" si="83"/>
        <v>0</v>
      </c>
      <c r="CR28" s="27">
        <f t="shared" ca="1" si="84"/>
        <v>0</v>
      </c>
      <c r="CS28" s="28">
        <f t="shared" ca="1" si="85"/>
        <v>0</v>
      </c>
      <c r="CT28" s="27">
        <f t="shared" ca="1" si="86"/>
        <v>0</v>
      </c>
      <c r="CU28">
        <f t="shared" ca="1" si="87"/>
        <v>83</v>
      </c>
      <c r="CV28" s="27">
        <f t="shared" ca="1" si="88"/>
        <v>1.8910913647755753E-2</v>
      </c>
    </row>
    <row r="29" spans="1:100" ht="15" x14ac:dyDescent="0.2">
      <c r="A29" s="23">
        <v>19</v>
      </c>
      <c r="B29" s="12" t="s">
        <v>126</v>
      </c>
      <c r="E29" s="92" t="s">
        <v>169</v>
      </c>
      <c r="F29" s="92" t="s">
        <v>169</v>
      </c>
      <c r="G29" s="92" t="s">
        <v>169</v>
      </c>
      <c r="H29">
        <f t="shared" ca="1" si="0"/>
        <v>17706</v>
      </c>
      <c r="I29">
        <f t="shared" ca="1" si="1"/>
        <v>17706</v>
      </c>
      <c r="J29">
        <f t="shared" ca="1" si="2"/>
        <v>5157</v>
      </c>
      <c r="K29">
        <f t="shared" ca="1" si="3"/>
        <v>9101</v>
      </c>
      <c r="L29">
        <f t="shared" ca="1" si="4"/>
        <v>3448</v>
      </c>
      <c r="M29" s="63">
        <f t="shared" ca="1" si="5"/>
        <v>0</v>
      </c>
      <c r="N29">
        <f t="shared" ca="1" si="6"/>
        <v>5157</v>
      </c>
      <c r="O29">
        <f t="shared" ca="1" si="7"/>
        <v>9101</v>
      </c>
      <c r="P29">
        <f t="shared" ca="1" si="8"/>
        <v>2</v>
      </c>
      <c r="Q29">
        <f t="shared" ca="1" si="9"/>
        <v>3446</v>
      </c>
      <c r="R29">
        <f t="shared" ca="1" si="10"/>
        <v>0</v>
      </c>
      <c r="S29">
        <f t="shared" ca="1" si="11"/>
        <v>17706</v>
      </c>
      <c r="T29">
        <f t="shared" ca="1" si="12"/>
        <v>0</v>
      </c>
      <c r="U29">
        <f t="shared" ca="1" si="13"/>
        <v>0</v>
      </c>
      <c r="V29">
        <f t="shared" ca="1" si="14"/>
        <v>0</v>
      </c>
      <c r="W29">
        <f t="shared" ca="1" si="15"/>
        <v>0</v>
      </c>
      <c r="X29">
        <f t="shared" ca="1" si="16"/>
        <v>2</v>
      </c>
      <c r="Y29">
        <f t="shared" ca="1" si="17"/>
        <v>2</v>
      </c>
      <c r="Z29" s="63">
        <f t="shared" ca="1" si="18"/>
        <v>0</v>
      </c>
      <c r="AA29">
        <f t="shared" ca="1" si="19"/>
        <v>6</v>
      </c>
      <c r="AB29" t="str">
        <f t="shared" ca="1" si="20"/>
        <v xml:space="preserve"> </v>
      </c>
      <c r="AG29">
        <f t="shared" ca="1" si="21"/>
        <v>1</v>
      </c>
      <c r="AH29" s="27">
        <f t="shared" ca="1" si="22"/>
        <v>1.9391118867558658E-4</v>
      </c>
      <c r="AI29">
        <f t="shared" ca="1" si="23"/>
        <v>7</v>
      </c>
      <c r="AJ29" s="27">
        <f t="shared" ca="1" si="24"/>
        <v>7.6914624766509173E-4</v>
      </c>
      <c r="AK29">
        <f t="shared" ca="1" si="25"/>
        <v>0</v>
      </c>
      <c r="AL29" s="27">
        <f t="shared" ca="1" si="26"/>
        <v>0</v>
      </c>
      <c r="AM29">
        <f t="shared" ca="1" si="27"/>
        <v>0</v>
      </c>
      <c r="AN29" s="27">
        <f t="shared" ca="1" si="28"/>
        <v>0</v>
      </c>
      <c r="AO29">
        <f t="shared" ca="1" si="29"/>
        <v>0</v>
      </c>
      <c r="AP29" s="27" t="str">
        <f t="shared" ca="1" si="30"/>
        <v xml:space="preserve"> </v>
      </c>
      <c r="AQ29">
        <f t="shared" ca="1" si="31"/>
        <v>8</v>
      </c>
      <c r="AR29" s="27">
        <f t="shared" ca="1" si="32"/>
        <v>4.5182424037049589E-4</v>
      </c>
      <c r="AS29">
        <f t="shared" ca="1" si="33"/>
        <v>10</v>
      </c>
      <c r="AT29" s="27">
        <f t="shared" ca="1" si="34"/>
        <v>1.9391118867558659E-3</v>
      </c>
      <c r="AU29">
        <f t="shared" ca="1" si="35"/>
        <v>36</v>
      </c>
      <c r="AV29" s="27">
        <f t="shared" ca="1" si="36"/>
        <v>3.9556092737061859E-3</v>
      </c>
      <c r="AW29">
        <f t="shared" ca="1" si="37"/>
        <v>0</v>
      </c>
      <c r="AX29" s="27">
        <f t="shared" ca="1" si="38"/>
        <v>0</v>
      </c>
      <c r="AY29">
        <f t="shared" ca="1" si="39"/>
        <v>43</v>
      </c>
      <c r="AZ29" s="27">
        <f t="shared" ca="1" si="40"/>
        <v>1.2478235635519443E-2</v>
      </c>
      <c r="BA29">
        <f t="shared" ca="1" si="41"/>
        <v>0</v>
      </c>
      <c r="BB29" s="27" t="str">
        <f t="shared" ca="1" si="42"/>
        <v xml:space="preserve"> </v>
      </c>
      <c r="BC29">
        <f t="shared" ca="1" si="43"/>
        <v>89</v>
      </c>
      <c r="BD29" s="27">
        <f t="shared" ca="1" si="44"/>
        <v>5.0265446741217671E-3</v>
      </c>
      <c r="BE29" s="28">
        <f t="shared" ca="1" si="45"/>
        <v>97</v>
      </c>
      <c r="BF29" s="27">
        <f t="shared" ca="1" si="46"/>
        <v>5.4783689144922623E-3</v>
      </c>
      <c r="BG29">
        <f t="shared" ca="1" si="47"/>
        <v>0</v>
      </c>
      <c r="BH29" s="27" t="str">
        <f t="shared" ca="1" si="48"/>
        <v xml:space="preserve"> </v>
      </c>
      <c r="BI29">
        <f t="shared" ca="1" si="49"/>
        <v>0</v>
      </c>
      <c r="BJ29" s="27" t="str">
        <f t="shared" ca="1" si="50"/>
        <v xml:space="preserve"> </v>
      </c>
      <c r="BK29">
        <f t="shared" ca="1" si="51"/>
        <v>0</v>
      </c>
      <c r="BL29" s="27" t="str">
        <f t="shared" ca="1" si="52"/>
        <v xml:space="preserve"> </v>
      </c>
      <c r="BM29" s="28">
        <f t="shared" ca="1" si="53"/>
        <v>0</v>
      </c>
      <c r="BN29" s="27" t="str">
        <f t="shared" ca="1" si="54"/>
        <v xml:space="preserve"> </v>
      </c>
      <c r="BO29">
        <f t="shared" ca="1" si="55"/>
        <v>89</v>
      </c>
      <c r="BP29" s="27">
        <f t="shared" ca="1" si="56"/>
        <v>5.0265446741217671E-3</v>
      </c>
      <c r="BQ29" s="28">
        <f t="shared" ca="1" si="57"/>
        <v>97</v>
      </c>
      <c r="BR29" s="27">
        <f t="shared" ca="1" si="58"/>
        <v>5.4783689144922623E-3</v>
      </c>
      <c r="BS29">
        <f t="shared" ca="1" si="59"/>
        <v>4</v>
      </c>
      <c r="BT29" s="43">
        <f t="shared" ca="1" si="60"/>
        <v>0.66666666666666663</v>
      </c>
      <c r="BU29" s="150">
        <f t="shared" ca="1" si="61"/>
        <v>7</v>
      </c>
      <c r="BV29" s="150">
        <f t="shared" ca="1" si="62"/>
        <v>3</v>
      </c>
      <c r="BW29" s="150">
        <f t="shared" ca="1" si="63"/>
        <v>0</v>
      </c>
      <c r="BX29" s="150">
        <f t="shared" ca="1" si="64"/>
        <v>5</v>
      </c>
      <c r="BY29">
        <f t="shared" ca="1" si="65"/>
        <v>15</v>
      </c>
      <c r="BZ29" s="27">
        <f t="shared" ca="1" si="66"/>
        <v>8.4717045069467977E-4</v>
      </c>
      <c r="CA29">
        <f t="shared" ca="1" si="67"/>
        <v>0</v>
      </c>
      <c r="CB29" s="27">
        <f t="shared" ca="1" si="68"/>
        <v>0</v>
      </c>
      <c r="CC29" s="28">
        <f t="shared" ca="1" si="69"/>
        <v>10</v>
      </c>
      <c r="CD29" s="27">
        <f t="shared" ca="1" si="70"/>
        <v>1.9391118867558659E-3</v>
      </c>
      <c r="CE29" s="28">
        <f t="shared" ca="1" si="71"/>
        <v>1</v>
      </c>
      <c r="CF29" s="27">
        <f t="shared" ca="1" si="72"/>
        <v>1.9391118867558658E-4</v>
      </c>
      <c r="CG29" s="28">
        <f t="shared" ca="1" si="73"/>
        <v>11</v>
      </c>
      <c r="CH29" s="27">
        <f t="shared" ca="1" si="74"/>
        <v>2.1330230754314523E-3</v>
      </c>
      <c r="CI29" s="28">
        <f t="shared" ca="1" si="75"/>
        <v>36</v>
      </c>
      <c r="CJ29" s="27">
        <f t="shared" ca="1" si="76"/>
        <v>3.9556092737061859E-3</v>
      </c>
      <c r="CK29" s="28">
        <f t="shared" ca="1" si="77"/>
        <v>7</v>
      </c>
      <c r="CL29" s="27">
        <f t="shared" ca="1" si="78"/>
        <v>7.6914624766509173E-4</v>
      </c>
      <c r="CM29" s="28">
        <f t="shared" ca="1" si="79"/>
        <v>43</v>
      </c>
      <c r="CN29" s="27">
        <f t="shared" ca="1" si="80"/>
        <v>4.7247555213712775E-3</v>
      </c>
      <c r="CO29" s="28">
        <f t="shared" ca="1" si="81"/>
        <v>43</v>
      </c>
      <c r="CP29" s="27">
        <f t="shared" ca="1" si="82"/>
        <v>1.2478235635519443E-2</v>
      </c>
      <c r="CQ29" s="28">
        <f t="shared" ca="1" si="83"/>
        <v>0</v>
      </c>
      <c r="CR29" s="27">
        <f t="shared" ca="1" si="84"/>
        <v>0</v>
      </c>
      <c r="CS29" s="28">
        <f t="shared" ca="1" si="85"/>
        <v>0</v>
      </c>
      <c r="CT29" s="27">
        <f t="shared" ca="1" si="86"/>
        <v>0</v>
      </c>
      <c r="CU29">
        <f t="shared" ca="1" si="87"/>
        <v>112</v>
      </c>
      <c r="CV29" s="27">
        <f t="shared" ca="1" si="88"/>
        <v>6.3255393651869421E-3</v>
      </c>
    </row>
    <row r="30" spans="1:100" ht="15" x14ac:dyDescent="0.2">
      <c r="A30" s="23">
        <v>20</v>
      </c>
      <c r="B30" s="12" t="s">
        <v>127</v>
      </c>
      <c r="E30" s="92" t="s">
        <v>171</v>
      </c>
      <c r="F30" s="92" t="s">
        <v>171</v>
      </c>
      <c r="G30" s="92" t="s">
        <v>171</v>
      </c>
      <c r="H30">
        <f t="shared" ca="1" si="0"/>
        <v>6056</v>
      </c>
      <c r="I30">
        <f t="shared" ca="1" si="1"/>
        <v>6056</v>
      </c>
      <c r="J30">
        <f t="shared" ca="1" si="2"/>
        <v>1035</v>
      </c>
      <c r="K30">
        <f t="shared" ca="1" si="3"/>
        <v>3629</v>
      </c>
      <c r="L30">
        <f t="shared" ca="1" si="4"/>
        <v>1392</v>
      </c>
      <c r="M30" s="63">
        <f t="shared" ca="1" si="5"/>
        <v>0</v>
      </c>
      <c r="N30">
        <f t="shared" ca="1" si="6"/>
        <v>1035</v>
      </c>
      <c r="O30">
        <f t="shared" ca="1" si="7"/>
        <v>3629</v>
      </c>
      <c r="P30">
        <f t="shared" ca="1" si="8"/>
        <v>3</v>
      </c>
      <c r="Q30">
        <f t="shared" ca="1" si="9"/>
        <v>1389</v>
      </c>
      <c r="R30">
        <f t="shared" ca="1" si="10"/>
        <v>0</v>
      </c>
      <c r="S30">
        <f t="shared" ca="1" si="11"/>
        <v>6056</v>
      </c>
      <c r="T30">
        <f t="shared" ca="1" si="12"/>
        <v>0</v>
      </c>
      <c r="U30">
        <f t="shared" ca="1" si="13"/>
        <v>0</v>
      </c>
      <c r="V30">
        <f t="shared" ca="1" si="14"/>
        <v>0</v>
      </c>
      <c r="W30">
        <f t="shared" ca="1" si="15"/>
        <v>0</v>
      </c>
      <c r="X30">
        <f t="shared" ca="1" si="16"/>
        <v>3</v>
      </c>
      <c r="Y30">
        <f t="shared" ca="1" si="17"/>
        <v>3</v>
      </c>
      <c r="Z30" s="63">
        <f t="shared" ca="1" si="18"/>
        <v>0</v>
      </c>
      <c r="AA30">
        <f t="shared" ca="1" si="19"/>
        <v>4</v>
      </c>
      <c r="AB30" t="str">
        <f t="shared" ca="1" si="20"/>
        <v xml:space="preserve"> </v>
      </c>
      <c r="AG30">
        <f t="shared" ca="1" si="21"/>
        <v>0</v>
      </c>
      <c r="AH30" s="27">
        <f t="shared" ca="1" si="22"/>
        <v>0</v>
      </c>
      <c r="AI30">
        <f t="shared" ca="1" si="23"/>
        <v>1</v>
      </c>
      <c r="AJ30" s="27">
        <f t="shared" ca="1" si="24"/>
        <v>2.7555800496004411E-4</v>
      </c>
      <c r="AK30">
        <f t="shared" ca="1" si="25"/>
        <v>0</v>
      </c>
      <c r="AL30" s="27">
        <f t="shared" ca="1" si="26"/>
        <v>0</v>
      </c>
      <c r="AM30">
        <f t="shared" ca="1" si="27"/>
        <v>0</v>
      </c>
      <c r="AN30" s="27">
        <f t="shared" ca="1" si="28"/>
        <v>0</v>
      </c>
      <c r="AO30">
        <f t="shared" ca="1" si="29"/>
        <v>0</v>
      </c>
      <c r="AP30" s="27" t="str">
        <f t="shared" ca="1" si="30"/>
        <v xml:space="preserve"> </v>
      </c>
      <c r="AQ30">
        <f t="shared" ca="1" si="31"/>
        <v>1</v>
      </c>
      <c r="AR30" s="27">
        <f t="shared" ca="1" si="32"/>
        <v>1.6512549537648613E-4</v>
      </c>
      <c r="AS30">
        <f t="shared" ca="1" si="33"/>
        <v>8</v>
      </c>
      <c r="AT30" s="27">
        <f t="shared" ca="1" si="34"/>
        <v>7.7294685990338162E-3</v>
      </c>
      <c r="AU30">
        <f t="shared" ca="1" si="35"/>
        <v>31</v>
      </c>
      <c r="AV30" s="27">
        <f t="shared" ca="1" si="36"/>
        <v>8.5422981537613667E-3</v>
      </c>
      <c r="AW30">
        <f t="shared" ca="1" si="37"/>
        <v>0</v>
      </c>
      <c r="AX30" s="27">
        <f t="shared" ca="1" si="38"/>
        <v>0</v>
      </c>
      <c r="AY30">
        <f t="shared" ca="1" si="39"/>
        <v>34</v>
      </c>
      <c r="AZ30" s="27">
        <f t="shared" ca="1" si="40"/>
        <v>2.4478041756659467E-2</v>
      </c>
      <c r="BA30">
        <f t="shared" ca="1" si="41"/>
        <v>0</v>
      </c>
      <c r="BB30" s="27" t="str">
        <f t="shared" ca="1" si="42"/>
        <v xml:space="preserve"> </v>
      </c>
      <c r="BC30">
        <f t="shared" ca="1" si="43"/>
        <v>73</v>
      </c>
      <c r="BD30" s="27">
        <f t="shared" ca="1" si="44"/>
        <v>1.2054161162483487E-2</v>
      </c>
      <c r="BE30" s="28">
        <f t="shared" ca="1" si="45"/>
        <v>74</v>
      </c>
      <c r="BF30" s="27">
        <f t="shared" ca="1" si="46"/>
        <v>1.2219286657859974E-2</v>
      </c>
      <c r="BG30">
        <f t="shared" ca="1" si="47"/>
        <v>0</v>
      </c>
      <c r="BH30" s="27" t="str">
        <f t="shared" ca="1" si="48"/>
        <v xml:space="preserve"> </v>
      </c>
      <c r="BI30">
        <f t="shared" ca="1" si="49"/>
        <v>0</v>
      </c>
      <c r="BJ30" s="27" t="str">
        <f t="shared" ca="1" si="50"/>
        <v xml:space="preserve"> </v>
      </c>
      <c r="BK30">
        <f t="shared" ca="1" si="51"/>
        <v>0</v>
      </c>
      <c r="BL30" s="27" t="str">
        <f t="shared" ca="1" si="52"/>
        <v xml:space="preserve"> </v>
      </c>
      <c r="BM30" s="28">
        <f t="shared" ca="1" si="53"/>
        <v>0</v>
      </c>
      <c r="BN30" s="27" t="str">
        <f t="shared" ca="1" si="54"/>
        <v xml:space="preserve"> </v>
      </c>
      <c r="BO30">
        <f t="shared" ca="1" si="55"/>
        <v>73</v>
      </c>
      <c r="BP30" s="27">
        <f t="shared" ca="1" si="56"/>
        <v>1.2054161162483487E-2</v>
      </c>
      <c r="BQ30" s="28">
        <f t="shared" ca="1" si="57"/>
        <v>74</v>
      </c>
      <c r="BR30" s="27">
        <f t="shared" ca="1" si="58"/>
        <v>1.2219286657859974E-2</v>
      </c>
      <c r="BS30">
        <f t="shared" ca="1" si="59"/>
        <v>1</v>
      </c>
      <c r="BT30" s="43">
        <f t="shared" ca="1" si="60"/>
        <v>0.25</v>
      </c>
      <c r="BU30" s="150">
        <f t="shared" ca="1" si="61"/>
        <v>0</v>
      </c>
      <c r="BV30" s="150">
        <f t="shared" ca="1" si="62"/>
        <v>0</v>
      </c>
      <c r="BW30" s="150">
        <f t="shared" ca="1" si="63"/>
        <v>0</v>
      </c>
      <c r="BX30" s="150">
        <f t="shared" ca="1" si="64"/>
        <v>0</v>
      </c>
      <c r="BY30" t="str">
        <f t="shared" ca="1" si="65"/>
        <v xml:space="preserve">     NA</v>
      </c>
      <c r="BZ30" s="27" t="str">
        <f t="shared" ca="1" si="66"/>
        <v xml:space="preserve"> </v>
      </c>
      <c r="CA30">
        <f t="shared" ca="1" si="67"/>
        <v>0</v>
      </c>
      <c r="CB30" s="27">
        <f t="shared" ca="1" si="68"/>
        <v>0</v>
      </c>
      <c r="CC30" s="28">
        <f t="shared" ca="1" si="69"/>
        <v>8</v>
      </c>
      <c r="CD30" s="27">
        <f t="shared" ca="1" si="70"/>
        <v>7.7294685990338162E-3</v>
      </c>
      <c r="CE30" s="28">
        <f t="shared" ca="1" si="71"/>
        <v>0</v>
      </c>
      <c r="CF30" s="27">
        <f t="shared" ca="1" si="72"/>
        <v>0</v>
      </c>
      <c r="CG30" s="28">
        <f t="shared" ca="1" si="73"/>
        <v>8</v>
      </c>
      <c r="CH30" s="27">
        <f t="shared" ca="1" si="74"/>
        <v>7.7294685990338162E-3</v>
      </c>
      <c r="CI30" s="28">
        <f t="shared" ca="1" si="75"/>
        <v>31</v>
      </c>
      <c r="CJ30" s="27">
        <f t="shared" ca="1" si="76"/>
        <v>8.5422981537613667E-3</v>
      </c>
      <c r="CK30" s="28">
        <f t="shared" ca="1" si="77"/>
        <v>1</v>
      </c>
      <c r="CL30" s="27">
        <f t="shared" ca="1" si="78"/>
        <v>2.7555800496004411E-4</v>
      </c>
      <c r="CM30" s="28">
        <f t="shared" ca="1" si="79"/>
        <v>32</v>
      </c>
      <c r="CN30" s="27">
        <f t="shared" ca="1" si="80"/>
        <v>8.8178561587214117E-3</v>
      </c>
      <c r="CO30" s="28">
        <f t="shared" ca="1" si="81"/>
        <v>34</v>
      </c>
      <c r="CP30" s="27">
        <f t="shared" ca="1" si="82"/>
        <v>2.4478041756659467E-2</v>
      </c>
      <c r="CQ30" s="28">
        <f t="shared" ca="1" si="83"/>
        <v>0</v>
      </c>
      <c r="CR30" s="27">
        <f t="shared" ca="1" si="84"/>
        <v>0</v>
      </c>
      <c r="CS30" s="28">
        <f t="shared" ca="1" si="85"/>
        <v>0</v>
      </c>
      <c r="CT30" s="27">
        <f t="shared" ca="1" si="86"/>
        <v>0</v>
      </c>
      <c r="CU30">
        <f t="shared" ca="1" si="87"/>
        <v>74</v>
      </c>
      <c r="CV30" s="27">
        <f t="shared" ca="1" si="88"/>
        <v>1.2219286657859974E-2</v>
      </c>
    </row>
    <row r="31" spans="1:100" ht="15" x14ac:dyDescent="0.2">
      <c r="A31" s="23">
        <v>21</v>
      </c>
      <c r="B31" s="12" t="s">
        <v>128</v>
      </c>
      <c r="E31" s="92" t="s">
        <v>171</v>
      </c>
      <c r="F31" s="92" t="s">
        <v>171</v>
      </c>
      <c r="G31" s="92" t="s">
        <v>171</v>
      </c>
      <c r="H31">
        <f t="shared" ca="1" si="0"/>
        <v>3077</v>
      </c>
      <c r="I31">
        <f t="shared" ca="1" si="1"/>
        <v>3077</v>
      </c>
      <c r="J31">
        <f t="shared" ca="1" si="2"/>
        <v>245</v>
      </c>
      <c r="K31">
        <f t="shared" ca="1" si="3"/>
        <v>2832</v>
      </c>
      <c r="L31">
        <f t="shared" ca="1" si="4"/>
        <v>0</v>
      </c>
      <c r="M31" s="63">
        <f t="shared" ca="1" si="5"/>
        <v>0</v>
      </c>
      <c r="N31">
        <f t="shared" ca="1" si="6"/>
        <v>245</v>
      </c>
      <c r="O31">
        <f t="shared" ca="1" si="7"/>
        <v>2832</v>
      </c>
      <c r="P31">
        <f t="shared" ca="1" si="8"/>
        <v>0</v>
      </c>
      <c r="Q31">
        <f t="shared" ca="1" si="9"/>
        <v>0</v>
      </c>
      <c r="R31">
        <f t="shared" ca="1" si="10"/>
        <v>0</v>
      </c>
      <c r="S31">
        <f t="shared" ca="1" si="11"/>
        <v>3077</v>
      </c>
      <c r="T31">
        <f t="shared" ca="1" si="12"/>
        <v>0</v>
      </c>
      <c r="U31">
        <f t="shared" ca="1" si="13"/>
        <v>0</v>
      </c>
      <c r="V31">
        <f t="shared" ca="1" si="14"/>
        <v>0</v>
      </c>
      <c r="W31">
        <f t="shared" ca="1" si="15"/>
        <v>0</v>
      </c>
      <c r="X31">
        <f t="shared" ca="1" si="16"/>
        <v>0</v>
      </c>
      <c r="Y31" t="str">
        <f t="shared" ca="1" si="17"/>
        <v xml:space="preserve"> </v>
      </c>
      <c r="Z31" s="63">
        <f t="shared" ca="1" si="18"/>
        <v>0</v>
      </c>
      <c r="AA31">
        <f t="shared" ca="1" si="19"/>
        <v>0</v>
      </c>
      <c r="AB31" t="str">
        <f t="shared" ca="1" si="20"/>
        <v xml:space="preserve"> </v>
      </c>
      <c r="AG31">
        <f t="shared" ca="1" si="21"/>
        <v>0</v>
      </c>
      <c r="AH31" s="27">
        <f t="shared" ca="1" si="22"/>
        <v>0</v>
      </c>
      <c r="AI31">
        <f t="shared" ca="1" si="23"/>
        <v>0</v>
      </c>
      <c r="AJ31" s="27">
        <f t="shared" ca="1" si="24"/>
        <v>0</v>
      </c>
      <c r="AK31">
        <f t="shared" ca="1" si="25"/>
        <v>0</v>
      </c>
      <c r="AL31" s="27" t="str">
        <f t="shared" ca="1" si="26"/>
        <v xml:space="preserve"> </v>
      </c>
      <c r="AM31">
        <f t="shared" ca="1" si="27"/>
        <v>0</v>
      </c>
      <c r="AN31" s="27" t="str">
        <f t="shared" ca="1" si="28"/>
        <v xml:space="preserve"> </v>
      </c>
      <c r="AO31">
        <f t="shared" ca="1" si="29"/>
        <v>0</v>
      </c>
      <c r="AP31" s="27" t="str">
        <f t="shared" ca="1" si="30"/>
        <v xml:space="preserve"> </v>
      </c>
      <c r="AQ31" t="str">
        <f t="shared" ca="1" si="31"/>
        <v xml:space="preserve">     NA</v>
      </c>
      <c r="AR31" s="27" t="str">
        <f t="shared" ca="1" si="32"/>
        <v xml:space="preserve"> </v>
      </c>
      <c r="AS31">
        <f t="shared" ca="1" si="33"/>
        <v>0</v>
      </c>
      <c r="AT31" s="27">
        <f t="shared" ca="1" si="34"/>
        <v>0</v>
      </c>
      <c r="AU31">
        <f t="shared" ca="1" si="35"/>
        <v>0</v>
      </c>
      <c r="AV31" s="27">
        <f t="shared" ca="1" si="36"/>
        <v>0</v>
      </c>
      <c r="AW31">
        <f t="shared" ca="1" si="37"/>
        <v>0</v>
      </c>
      <c r="AX31" s="27" t="str">
        <f t="shared" ca="1" si="38"/>
        <v xml:space="preserve"> </v>
      </c>
      <c r="AY31">
        <f t="shared" ca="1" si="39"/>
        <v>0</v>
      </c>
      <c r="AZ31" s="27" t="str">
        <f t="shared" ca="1" si="40"/>
        <v xml:space="preserve"> </v>
      </c>
      <c r="BA31">
        <f t="shared" ca="1" si="41"/>
        <v>0</v>
      </c>
      <c r="BB31" s="27" t="str">
        <f t="shared" ca="1" si="42"/>
        <v xml:space="preserve"> </v>
      </c>
      <c r="BC31">
        <f t="shared" ca="1" si="43"/>
        <v>0</v>
      </c>
      <c r="BD31" s="27">
        <f t="shared" ca="1" si="44"/>
        <v>0</v>
      </c>
      <c r="BE31" s="28">
        <f t="shared" ca="1" si="45"/>
        <v>0</v>
      </c>
      <c r="BF31" s="27">
        <f t="shared" ca="1" si="46"/>
        <v>0</v>
      </c>
      <c r="BG31">
        <f t="shared" ca="1" si="47"/>
        <v>0</v>
      </c>
      <c r="BH31" s="27" t="str">
        <f t="shared" ca="1" si="48"/>
        <v xml:space="preserve"> </v>
      </c>
      <c r="BI31">
        <f t="shared" ca="1" si="49"/>
        <v>0</v>
      </c>
      <c r="BJ31" s="27" t="str">
        <f t="shared" ca="1" si="50"/>
        <v xml:space="preserve"> </v>
      </c>
      <c r="BK31">
        <f t="shared" ca="1" si="51"/>
        <v>0</v>
      </c>
      <c r="BL31" s="27" t="str">
        <f t="shared" ca="1" si="52"/>
        <v xml:space="preserve"> </v>
      </c>
      <c r="BM31" s="28">
        <f t="shared" ca="1" si="53"/>
        <v>0</v>
      </c>
      <c r="BN31" s="27" t="str">
        <f t="shared" ca="1" si="54"/>
        <v xml:space="preserve"> </v>
      </c>
      <c r="BO31">
        <f t="shared" ca="1" si="55"/>
        <v>0</v>
      </c>
      <c r="BP31" s="27">
        <f t="shared" ca="1" si="56"/>
        <v>0</v>
      </c>
      <c r="BQ31" s="28">
        <f t="shared" ca="1" si="57"/>
        <v>0</v>
      </c>
      <c r="BR31" s="27">
        <f t="shared" ca="1" si="58"/>
        <v>0</v>
      </c>
      <c r="BS31">
        <f t="shared" ca="1" si="59"/>
        <v>0</v>
      </c>
      <c r="BT31" s="43" t="str">
        <f t="shared" ca="1" si="60"/>
        <v xml:space="preserve"> </v>
      </c>
      <c r="BU31" s="150">
        <f t="shared" ca="1" si="61"/>
        <v>0</v>
      </c>
      <c r="BV31" s="150">
        <f t="shared" ca="1" si="62"/>
        <v>12</v>
      </c>
      <c r="BW31" s="150">
        <f t="shared" ca="1" si="63"/>
        <v>0</v>
      </c>
      <c r="BX31" s="150">
        <f t="shared" ca="1" si="64"/>
        <v>0</v>
      </c>
      <c r="BY31">
        <f t="shared" ca="1" si="65"/>
        <v>12</v>
      </c>
      <c r="BZ31" s="27">
        <f t="shared" ca="1" si="66"/>
        <v>3.8999025024374391E-3</v>
      </c>
      <c r="CA31">
        <f t="shared" ca="1" si="67"/>
        <v>0</v>
      </c>
      <c r="CB31" s="27">
        <f t="shared" ca="1" si="68"/>
        <v>0</v>
      </c>
      <c r="CC31" s="28">
        <f t="shared" ca="1" si="69"/>
        <v>0</v>
      </c>
      <c r="CD31" s="27">
        <f t="shared" ca="1" si="70"/>
        <v>0</v>
      </c>
      <c r="CE31" s="28">
        <f t="shared" ca="1" si="71"/>
        <v>0</v>
      </c>
      <c r="CF31" s="27">
        <f t="shared" ca="1" si="72"/>
        <v>0</v>
      </c>
      <c r="CG31" s="28">
        <f t="shared" ca="1" si="73"/>
        <v>0</v>
      </c>
      <c r="CH31" s="27">
        <f t="shared" ca="1" si="74"/>
        <v>0</v>
      </c>
      <c r="CI31" s="28">
        <f t="shared" ca="1" si="75"/>
        <v>0</v>
      </c>
      <c r="CJ31" s="27">
        <f t="shared" ca="1" si="76"/>
        <v>0</v>
      </c>
      <c r="CK31" s="28">
        <f t="shared" ca="1" si="77"/>
        <v>0</v>
      </c>
      <c r="CL31" s="27">
        <f t="shared" ca="1" si="78"/>
        <v>0</v>
      </c>
      <c r="CM31" s="28">
        <f t="shared" ca="1" si="79"/>
        <v>0</v>
      </c>
      <c r="CN31" s="27">
        <f t="shared" ca="1" si="80"/>
        <v>0</v>
      </c>
      <c r="CO31" s="28">
        <f t="shared" ca="1" si="81"/>
        <v>0</v>
      </c>
      <c r="CP31" s="27" t="str">
        <f t="shared" ca="1" si="82"/>
        <v xml:space="preserve"> </v>
      </c>
      <c r="CQ31" s="28">
        <f t="shared" ca="1" si="83"/>
        <v>0</v>
      </c>
      <c r="CR31" s="27" t="str">
        <f t="shared" ca="1" si="84"/>
        <v xml:space="preserve"> </v>
      </c>
      <c r="CS31" s="28">
        <f t="shared" ca="1" si="85"/>
        <v>0</v>
      </c>
      <c r="CT31" s="27" t="str">
        <f t="shared" ca="1" si="86"/>
        <v xml:space="preserve"> </v>
      </c>
      <c r="CU31">
        <f t="shared" ca="1" si="87"/>
        <v>12</v>
      </c>
      <c r="CV31" s="27">
        <f t="shared" ca="1" si="88"/>
        <v>3.8999025024374391E-3</v>
      </c>
    </row>
    <row r="32" spans="1:100" ht="15" x14ac:dyDescent="0.2">
      <c r="A32" s="23">
        <v>22</v>
      </c>
      <c r="B32" s="12" t="s">
        <v>38</v>
      </c>
      <c r="E32" s="92" t="s">
        <v>169</v>
      </c>
      <c r="F32" s="92" t="s">
        <v>169</v>
      </c>
      <c r="G32" s="92" t="s">
        <v>169</v>
      </c>
      <c r="H32">
        <f t="shared" ca="1" si="0"/>
        <v>5221</v>
      </c>
      <c r="I32">
        <f t="shared" ca="1" si="1"/>
        <v>5221</v>
      </c>
      <c r="J32">
        <f t="shared" ca="1" si="2"/>
        <v>1830</v>
      </c>
      <c r="K32">
        <f t="shared" ca="1" si="3"/>
        <v>2288</v>
      </c>
      <c r="L32">
        <f t="shared" ca="1" si="4"/>
        <v>1103</v>
      </c>
      <c r="M32" s="63">
        <f t="shared" ca="1" si="5"/>
        <v>0</v>
      </c>
      <c r="N32">
        <f t="shared" ca="1" si="6"/>
        <v>1830</v>
      </c>
      <c r="O32">
        <f t="shared" ca="1" si="7"/>
        <v>2288</v>
      </c>
      <c r="P32">
        <f t="shared" ca="1" si="8"/>
        <v>13</v>
      </c>
      <c r="Q32">
        <f t="shared" ca="1" si="9"/>
        <v>1090</v>
      </c>
      <c r="R32">
        <f t="shared" ca="1" si="10"/>
        <v>0</v>
      </c>
      <c r="S32">
        <f t="shared" ca="1" si="11"/>
        <v>5221</v>
      </c>
      <c r="T32">
        <f t="shared" ca="1" si="12"/>
        <v>0</v>
      </c>
      <c r="U32">
        <f t="shared" ca="1" si="13"/>
        <v>0</v>
      </c>
      <c r="V32">
        <f t="shared" ca="1" si="14"/>
        <v>0</v>
      </c>
      <c r="W32">
        <f t="shared" ca="1" si="15"/>
        <v>0</v>
      </c>
      <c r="X32">
        <f t="shared" ca="1" si="16"/>
        <v>13</v>
      </c>
      <c r="Y32">
        <f t="shared" ca="1" si="17"/>
        <v>13</v>
      </c>
      <c r="Z32" s="63">
        <f t="shared" ca="1" si="18"/>
        <v>0</v>
      </c>
      <c r="AA32">
        <f t="shared" ca="1" si="19"/>
        <v>13</v>
      </c>
      <c r="AB32" t="str">
        <f t="shared" ca="1" si="20"/>
        <v xml:space="preserve"> </v>
      </c>
      <c r="AG32">
        <f t="shared" ca="1" si="21"/>
        <v>1</v>
      </c>
      <c r="AH32" s="27">
        <f t="shared" ca="1" si="22"/>
        <v>5.4644808743169399E-4</v>
      </c>
      <c r="AI32">
        <f t="shared" ca="1" si="23"/>
        <v>3</v>
      </c>
      <c r="AJ32" s="27">
        <f t="shared" ca="1" si="24"/>
        <v>1.3111888111888112E-3</v>
      </c>
      <c r="AK32">
        <f t="shared" ca="1" si="25"/>
        <v>1</v>
      </c>
      <c r="AL32" s="27">
        <f t="shared" ca="1" si="26"/>
        <v>7.6923076923076927E-2</v>
      </c>
      <c r="AM32">
        <f t="shared" ca="1" si="27"/>
        <v>6</v>
      </c>
      <c r="AN32" s="27">
        <f t="shared" ca="1" si="28"/>
        <v>5.5045871559633031E-3</v>
      </c>
      <c r="AO32" t="str">
        <f t="shared" ca="1" si="29"/>
        <v xml:space="preserve">     NA</v>
      </c>
      <c r="AP32" s="27" t="str">
        <f t="shared" ca="1" si="30"/>
        <v xml:space="preserve"> </v>
      </c>
      <c r="AQ32">
        <f t="shared" ca="1" si="31"/>
        <v>11</v>
      </c>
      <c r="AR32" s="27">
        <f t="shared" ca="1" si="32"/>
        <v>2.1068760773798123E-3</v>
      </c>
      <c r="AS32">
        <f t="shared" ca="1" si="33"/>
        <v>10</v>
      </c>
      <c r="AT32" s="27">
        <f t="shared" ca="1" si="34"/>
        <v>5.4644808743169399E-3</v>
      </c>
      <c r="AU32">
        <f t="shared" ca="1" si="35"/>
        <v>19</v>
      </c>
      <c r="AV32" s="27">
        <f t="shared" ca="1" si="36"/>
        <v>8.304195804195804E-3</v>
      </c>
      <c r="AW32">
        <f t="shared" ca="1" si="37"/>
        <v>0</v>
      </c>
      <c r="AX32" s="27">
        <f t="shared" ca="1" si="38"/>
        <v>0</v>
      </c>
      <c r="AY32">
        <f t="shared" ca="1" si="39"/>
        <v>6</v>
      </c>
      <c r="AZ32" s="27">
        <f t="shared" ca="1" si="40"/>
        <v>5.5045871559633031E-3</v>
      </c>
      <c r="BA32" t="str">
        <f t="shared" ca="1" si="41"/>
        <v xml:space="preserve">     NA</v>
      </c>
      <c r="BB32" s="27" t="str">
        <f t="shared" ca="1" si="42"/>
        <v xml:space="preserve"> </v>
      </c>
      <c r="BC32">
        <f t="shared" ca="1" si="43"/>
        <v>35</v>
      </c>
      <c r="BD32" s="27">
        <f t="shared" ca="1" si="44"/>
        <v>6.7036966098448572E-3</v>
      </c>
      <c r="BE32" s="28">
        <f t="shared" ca="1" si="45"/>
        <v>46</v>
      </c>
      <c r="BF32" s="27">
        <f t="shared" ca="1" si="46"/>
        <v>8.8105726872246704E-3</v>
      </c>
      <c r="BG32">
        <f t="shared" ca="1" si="47"/>
        <v>0</v>
      </c>
      <c r="BH32" s="27" t="str">
        <f t="shared" ca="1" si="48"/>
        <v xml:space="preserve"> </v>
      </c>
      <c r="BI32">
        <f t="shared" ca="1" si="49"/>
        <v>0</v>
      </c>
      <c r="BJ32" s="27" t="str">
        <f t="shared" ca="1" si="50"/>
        <v xml:space="preserve"> </v>
      </c>
      <c r="BK32">
        <f t="shared" ca="1" si="51"/>
        <v>0</v>
      </c>
      <c r="BL32" s="27" t="str">
        <f t="shared" ca="1" si="52"/>
        <v xml:space="preserve"> </v>
      </c>
      <c r="BM32" s="28">
        <f t="shared" ca="1" si="53"/>
        <v>0</v>
      </c>
      <c r="BN32" s="27" t="str">
        <f t="shared" ca="1" si="54"/>
        <v xml:space="preserve"> </v>
      </c>
      <c r="BO32">
        <f t="shared" ca="1" si="55"/>
        <v>35</v>
      </c>
      <c r="BP32" s="27">
        <f t="shared" ca="1" si="56"/>
        <v>6.7036966098448572E-3</v>
      </c>
      <c r="BQ32" s="28">
        <f t="shared" ca="1" si="57"/>
        <v>46</v>
      </c>
      <c r="BR32" s="27">
        <f t="shared" ca="1" si="58"/>
        <v>8.8105726872246704E-3</v>
      </c>
      <c r="BS32">
        <f t="shared" ca="1" si="59"/>
        <v>0</v>
      </c>
      <c r="BT32" s="43">
        <f t="shared" ca="1" si="60"/>
        <v>0</v>
      </c>
      <c r="BU32" s="150">
        <f t="shared" ca="1" si="61"/>
        <v>2</v>
      </c>
      <c r="BV32" s="150">
        <f t="shared" ca="1" si="62"/>
        <v>4</v>
      </c>
      <c r="BW32" s="150">
        <f t="shared" ca="1" si="63"/>
        <v>0</v>
      </c>
      <c r="BX32" s="150">
        <f t="shared" ca="1" si="64"/>
        <v>0</v>
      </c>
      <c r="BY32">
        <f t="shared" ca="1" si="65"/>
        <v>6</v>
      </c>
      <c r="BZ32" s="27">
        <f t="shared" ca="1" si="66"/>
        <v>1.1492051331162612E-3</v>
      </c>
      <c r="CA32">
        <f t="shared" ca="1" si="67"/>
        <v>0</v>
      </c>
      <c r="CB32" s="27">
        <f t="shared" ca="1" si="68"/>
        <v>0</v>
      </c>
      <c r="CC32" s="28">
        <f t="shared" ca="1" si="69"/>
        <v>10</v>
      </c>
      <c r="CD32" s="27">
        <f t="shared" ca="1" si="70"/>
        <v>5.4644808743169399E-3</v>
      </c>
      <c r="CE32" s="28">
        <f t="shared" ca="1" si="71"/>
        <v>1</v>
      </c>
      <c r="CF32" s="27">
        <f t="shared" ca="1" si="72"/>
        <v>5.4644808743169399E-4</v>
      </c>
      <c r="CG32" s="28">
        <f t="shared" ca="1" si="73"/>
        <v>11</v>
      </c>
      <c r="CH32" s="27">
        <f t="shared" ca="1" si="74"/>
        <v>6.0109289617486343E-3</v>
      </c>
      <c r="CI32" s="28">
        <f t="shared" ca="1" si="75"/>
        <v>19</v>
      </c>
      <c r="CJ32" s="27">
        <f t="shared" ca="1" si="76"/>
        <v>8.304195804195804E-3</v>
      </c>
      <c r="CK32" s="28">
        <f t="shared" ca="1" si="77"/>
        <v>3</v>
      </c>
      <c r="CL32" s="27">
        <f t="shared" ca="1" si="78"/>
        <v>1.3111888111888112E-3</v>
      </c>
      <c r="CM32" s="28">
        <f t="shared" ca="1" si="79"/>
        <v>22</v>
      </c>
      <c r="CN32" s="27">
        <f t="shared" ca="1" si="80"/>
        <v>9.6153846153846159E-3</v>
      </c>
      <c r="CO32" s="28">
        <f t="shared" ca="1" si="81"/>
        <v>12</v>
      </c>
      <c r="CP32" s="27">
        <f t="shared" ca="1" si="82"/>
        <v>1.1009174311926606E-2</v>
      </c>
      <c r="CQ32" s="28">
        <f t="shared" ca="1" si="83"/>
        <v>0</v>
      </c>
      <c r="CR32" s="27">
        <f t="shared" ca="1" si="84"/>
        <v>0</v>
      </c>
      <c r="CS32" s="28">
        <f t="shared" ca="1" si="85"/>
        <v>1</v>
      </c>
      <c r="CT32" s="27">
        <f t="shared" ca="1" si="86"/>
        <v>7.6923076923076927E-2</v>
      </c>
      <c r="CU32">
        <f t="shared" ca="1" si="87"/>
        <v>52</v>
      </c>
      <c r="CV32" s="27">
        <f t="shared" ca="1" si="88"/>
        <v>9.9597778203409301E-3</v>
      </c>
    </row>
    <row r="33" spans="1:100" ht="15" x14ac:dyDescent="0.2">
      <c r="A33" s="23">
        <v>23</v>
      </c>
      <c r="B33" s="12" t="s">
        <v>110</v>
      </c>
      <c r="E33" s="92" t="s">
        <v>169</v>
      </c>
      <c r="F33" s="92" t="s">
        <v>169</v>
      </c>
      <c r="G33" s="92" t="s">
        <v>169</v>
      </c>
      <c r="H33">
        <f t="shared" ca="1" si="0"/>
        <v>3770</v>
      </c>
      <c r="I33">
        <f t="shared" ca="1" si="1"/>
        <v>3770</v>
      </c>
      <c r="J33">
        <f t="shared" ca="1" si="2"/>
        <v>662</v>
      </c>
      <c r="K33">
        <f t="shared" ca="1" si="3"/>
        <v>2057</v>
      </c>
      <c r="L33">
        <f t="shared" ca="1" si="4"/>
        <v>1051</v>
      </c>
      <c r="M33" s="63">
        <f t="shared" ca="1" si="5"/>
        <v>0</v>
      </c>
      <c r="N33">
        <f t="shared" ca="1" si="6"/>
        <v>662</v>
      </c>
      <c r="O33">
        <f t="shared" ca="1" si="7"/>
        <v>2057</v>
      </c>
      <c r="P33">
        <f t="shared" ca="1" si="8"/>
        <v>2</v>
      </c>
      <c r="Q33">
        <f t="shared" ca="1" si="9"/>
        <v>1048</v>
      </c>
      <c r="R33">
        <f t="shared" ca="1" si="10"/>
        <v>1</v>
      </c>
      <c r="S33">
        <f t="shared" ca="1" si="11"/>
        <v>3770</v>
      </c>
      <c r="T33">
        <f t="shared" ca="1" si="12"/>
        <v>0</v>
      </c>
      <c r="U33">
        <f t="shared" ca="1" si="13"/>
        <v>0</v>
      </c>
      <c r="V33">
        <f t="shared" ca="1" si="14"/>
        <v>0</v>
      </c>
      <c r="W33">
        <f t="shared" ca="1" si="15"/>
        <v>0</v>
      </c>
      <c r="X33">
        <f t="shared" ca="1" si="16"/>
        <v>2</v>
      </c>
      <c r="Y33">
        <f t="shared" ca="1" si="17"/>
        <v>2</v>
      </c>
      <c r="Z33" s="63">
        <f t="shared" ca="1" si="18"/>
        <v>0</v>
      </c>
      <c r="AA33">
        <f t="shared" ca="1" si="19"/>
        <v>2</v>
      </c>
      <c r="AB33" t="str">
        <f t="shared" ca="1" si="20"/>
        <v xml:space="preserve"> </v>
      </c>
      <c r="AG33">
        <f t="shared" ca="1" si="21"/>
        <v>1</v>
      </c>
      <c r="AH33" s="27">
        <f t="shared" ca="1" si="22"/>
        <v>1.5105740181268882E-3</v>
      </c>
      <c r="AI33">
        <f t="shared" ca="1" si="23"/>
        <v>7</v>
      </c>
      <c r="AJ33" s="27">
        <f t="shared" ca="1" si="24"/>
        <v>3.4030140982012642E-3</v>
      </c>
      <c r="AK33">
        <f t="shared" ca="1" si="25"/>
        <v>0</v>
      </c>
      <c r="AL33" s="27">
        <f t="shared" ca="1" si="26"/>
        <v>0</v>
      </c>
      <c r="AM33">
        <f t="shared" ca="1" si="27"/>
        <v>2</v>
      </c>
      <c r="AN33" s="27">
        <f t="shared" ca="1" si="28"/>
        <v>1.9083969465648854E-3</v>
      </c>
      <c r="AO33">
        <f t="shared" ca="1" si="29"/>
        <v>0</v>
      </c>
      <c r="AP33" s="27">
        <f t="shared" ca="1" si="30"/>
        <v>0</v>
      </c>
      <c r="AQ33">
        <f t="shared" ca="1" si="31"/>
        <v>10</v>
      </c>
      <c r="AR33" s="27">
        <f t="shared" ca="1" si="32"/>
        <v>2.6525198938992041E-3</v>
      </c>
      <c r="AS33">
        <f t="shared" ca="1" si="33"/>
        <v>8</v>
      </c>
      <c r="AT33" s="27">
        <f t="shared" ca="1" si="34"/>
        <v>1.2084592145015106E-2</v>
      </c>
      <c r="AU33">
        <f t="shared" ca="1" si="35"/>
        <v>12</v>
      </c>
      <c r="AV33" s="27">
        <f t="shared" ca="1" si="36"/>
        <v>5.8337384540593099E-3</v>
      </c>
      <c r="AW33">
        <f t="shared" ca="1" si="37"/>
        <v>0</v>
      </c>
      <c r="AX33" s="27">
        <f t="shared" ca="1" si="38"/>
        <v>0</v>
      </c>
      <c r="AY33">
        <f t="shared" ca="1" si="39"/>
        <v>15</v>
      </c>
      <c r="AZ33" s="27">
        <f t="shared" ca="1" si="40"/>
        <v>1.4312977099236641E-2</v>
      </c>
      <c r="BA33">
        <f t="shared" ca="1" si="41"/>
        <v>0</v>
      </c>
      <c r="BB33" s="27">
        <f t="shared" ca="1" si="42"/>
        <v>0</v>
      </c>
      <c r="BC33">
        <f t="shared" ca="1" si="43"/>
        <v>35</v>
      </c>
      <c r="BD33" s="27">
        <f t="shared" ca="1" si="44"/>
        <v>9.2838196286472146E-3</v>
      </c>
      <c r="BE33" s="28">
        <f t="shared" ca="1" si="45"/>
        <v>45</v>
      </c>
      <c r="BF33" s="27">
        <f t="shared" ca="1" si="46"/>
        <v>1.1936339522546418E-2</v>
      </c>
      <c r="BG33">
        <f t="shared" ca="1" si="47"/>
        <v>0</v>
      </c>
      <c r="BH33" s="27" t="str">
        <f t="shared" ca="1" si="48"/>
        <v xml:space="preserve"> </v>
      </c>
      <c r="BI33">
        <f t="shared" ca="1" si="49"/>
        <v>0</v>
      </c>
      <c r="BJ33" s="27" t="str">
        <f t="shared" ca="1" si="50"/>
        <v xml:space="preserve"> </v>
      </c>
      <c r="BK33">
        <f t="shared" ca="1" si="51"/>
        <v>0</v>
      </c>
      <c r="BL33" s="27" t="str">
        <f t="shared" ca="1" si="52"/>
        <v xml:space="preserve"> </v>
      </c>
      <c r="BM33" s="28">
        <f t="shared" ca="1" si="53"/>
        <v>0</v>
      </c>
      <c r="BN33" s="27" t="str">
        <f t="shared" ca="1" si="54"/>
        <v xml:space="preserve"> </v>
      </c>
      <c r="BO33">
        <f t="shared" ca="1" si="55"/>
        <v>35</v>
      </c>
      <c r="BP33" s="27">
        <f t="shared" ca="1" si="56"/>
        <v>9.2838196286472146E-3</v>
      </c>
      <c r="BQ33" s="28">
        <f t="shared" ca="1" si="57"/>
        <v>45</v>
      </c>
      <c r="BR33" s="27">
        <f t="shared" ca="1" si="58"/>
        <v>1.1936339522546418E-2</v>
      </c>
      <c r="BS33">
        <f t="shared" ca="1" si="59"/>
        <v>0</v>
      </c>
      <c r="BT33" s="43">
        <f t="shared" ca="1" si="60"/>
        <v>0</v>
      </c>
      <c r="BU33" s="150">
        <f t="shared" ca="1" si="61"/>
        <v>2</v>
      </c>
      <c r="BV33" s="150">
        <f t="shared" ca="1" si="62"/>
        <v>0</v>
      </c>
      <c r="BW33" s="150">
        <f t="shared" ca="1" si="63"/>
        <v>0</v>
      </c>
      <c r="BX33" s="150">
        <f t="shared" ca="1" si="64"/>
        <v>0</v>
      </c>
      <c r="BY33">
        <f t="shared" ca="1" si="65"/>
        <v>2</v>
      </c>
      <c r="BZ33" s="27">
        <f t="shared" ca="1" si="66"/>
        <v>5.305039787798408E-4</v>
      </c>
      <c r="CA33">
        <f t="shared" ca="1" si="67"/>
        <v>0</v>
      </c>
      <c r="CB33" s="27">
        <f t="shared" ca="1" si="68"/>
        <v>0</v>
      </c>
      <c r="CC33" s="28">
        <f t="shared" ca="1" si="69"/>
        <v>8</v>
      </c>
      <c r="CD33" s="27">
        <f t="shared" ca="1" si="70"/>
        <v>1.2084592145015106E-2</v>
      </c>
      <c r="CE33" s="28">
        <f t="shared" ca="1" si="71"/>
        <v>1</v>
      </c>
      <c r="CF33" s="27">
        <f t="shared" ca="1" si="72"/>
        <v>1.5105740181268882E-3</v>
      </c>
      <c r="CG33" s="28">
        <f t="shared" ca="1" si="73"/>
        <v>9</v>
      </c>
      <c r="CH33" s="27">
        <f t="shared" ca="1" si="74"/>
        <v>1.3595166163141994E-2</v>
      </c>
      <c r="CI33" s="28">
        <f t="shared" ca="1" si="75"/>
        <v>12</v>
      </c>
      <c r="CJ33" s="27">
        <f t="shared" ca="1" si="76"/>
        <v>5.8337384540593099E-3</v>
      </c>
      <c r="CK33" s="28">
        <f t="shared" ca="1" si="77"/>
        <v>7</v>
      </c>
      <c r="CL33" s="27">
        <f t="shared" ca="1" si="78"/>
        <v>3.4030140982012642E-3</v>
      </c>
      <c r="CM33" s="28">
        <f t="shared" ca="1" si="79"/>
        <v>19</v>
      </c>
      <c r="CN33" s="27">
        <f t="shared" ca="1" si="80"/>
        <v>9.2367525522605732E-3</v>
      </c>
      <c r="CO33" s="28">
        <f t="shared" ca="1" si="81"/>
        <v>17</v>
      </c>
      <c r="CP33" s="27">
        <f t="shared" ca="1" si="82"/>
        <v>1.6221374045801526E-2</v>
      </c>
      <c r="CQ33" s="28">
        <f t="shared" ca="1" si="83"/>
        <v>0</v>
      </c>
      <c r="CR33" s="27">
        <f t="shared" ca="1" si="84"/>
        <v>0</v>
      </c>
      <c r="CS33" s="28">
        <f t="shared" ca="1" si="85"/>
        <v>0</v>
      </c>
      <c r="CT33" s="27">
        <f t="shared" ca="1" si="86"/>
        <v>0</v>
      </c>
      <c r="CU33">
        <f t="shared" ca="1" si="87"/>
        <v>47</v>
      </c>
      <c r="CV33" s="27">
        <f t="shared" ca="1" si="88"/>
        <v>1.246684350132626E-2</v>
      </c>
    </row>
    <row r="34" spans="1:100" ht="15" x14ac:dyDescent="0.2">
      <c r="A34" s="23">
        <v>24</v>
      </c>
      <c r="B34" s="12" t="s">
        <v>129</v>
      </c>
      <c r="E34" s="92" t="s">
        <v>224</v>
      </c>
      <c r="F34" s="92" t="s">
        <v>224</v>
      </c>
      <c r="G34" s="92" t="s">
        <v>224</v>
      </c>
      <c r="H34">
        <f t="shared" ca="1" si="0"/>
        <v>5485</v>
      </c>
      <c r="I34">
        <f t="shared" ca="1" si="1"/>
        <v>5485</v>
      </c>
      <c r="J34">
        <f t="shared" ca="1" si="2"/>
        <v>1842</v>
      </c>
      <c r="K34">
        <f t="shared" ca="1" si="3"/>
        <v>2855</v>
      </c>
      <c r="L34">
        <f t="shared" ca="1" si="4"/>
        <v>788</v>
      </c>
      <c r="M34" s="63">
        <f t="shared" ca="1" si="5"/>
        <v>0</v>
      </c>
      <c r="N34">
        <f t="shared" ca="1" si="6"/>
        <v>1842</v>
      </c>
      <c r="O34">
        <f t="shared" ca="1" si="7"/>
        <v>2855</v>
      </c>
      <c r="P34">
        <f t="shared" ca="1" si="8"/>
        <v>4</v>
      </c>
      <c r="Q34">
        <f t="shared" ca="1" si="9"/>
        <v>784</v>
      </c>
      <c r="R34">
        <f t="shared" ca="1" si="10"/>
        <v>0</v>
      </c>
      <c r="S34">
        <f t="shared" ca="1" si="11"/>
        <v>5485</v>
      </c>
      <c r="T34">
        <f t="shared" ca="1" si="12"/>
        <v>0</v>
      </c>
      <c r="U34">
        <f t="shared" ca="1" si="13"/>
        <v>0</v>
      </c>
      <c r="V34">
        <f t="shared" ca="1" si="14"/>
        <v>0</v>
      </c>
      <c r="W34">
        <f t="shared" ca="1" si="15"/>
        <v>0</v>
      </c>
      <c r="X34">
        <f t="shared" ca="1" si="16"/>
        <v>4</v>
      </c>
      <c r="Y34">
        <f t="shared" ca="1" si="17"/>
        <v>4</v>
      </c>
      <c r="Z34" s="63">
        <f t="shared" ca="1" si="18"/>
        <v>0</v>
      </c>
      <c r="AA34">
        <f t="shared" ca="1" si="19"/>
        <v>5</v>
      </c>
      <c r="AB34" t="str">
        <f t="shared" ca="1" si="20"/>
        <v xml:space="preserve"> </v>
      </c>
      <c r="AG34">
        <f t="shared" ca="1" si="21"/>
        <v>3</v>
      </c>
      <c r="AH34" s="27">
        <f t="shared" ca="1" si="22"/>
        <v>1.6286644951140066E-3</v>
      </c>
      <c r="AI34">
        <f t="shared" ca="1" si="23"/>
        <v>7</v>
      </c>
      <c r="AJ34" s="27">
        <f t="shared" ca="1" si="24"/>
        <v>2.4518388791593695E-3</v>
      </c>
      <c r="AK34">
        <f t="shared" ca="1" si="25"/>
        <v>0</v>
      </c>
      <c r="AL34" s="27">
        <f t="shared" ca="1" si="26"/>
        <v>0</v>
      </c>
      <c r="AM34">
        <f t="shared" ca="1" si="27"/>
        <v>5</v>
      </c>
      <c r="AN34" s="27">
        <f t="shared" ca="1" si="28"/>
        <v>6.3775510204081634E-3</v>
      </c>
      <c r="AO34">
        <f t="shared" ca="1" si="29"/>
        <v>0</v>
      </c>
      <c r="AP34" s="27" t="str">
        <f t="shared" ca="1" si="30"/>
        <v xml:space="preserve"> </v>
      </c>
      <c r="AQ34">
        <f t="shared" ca="1" si="31"/>
        <v>15</v>
      </c>
      <c r="AR34" s="27">
        <f t="shared" ca="1" si="32"/>
        <v>2.7347310847766638E-3</v>
      </c>
      <c r="AS34">
        <f t="shared" ca="1" si="33"/>
        <v>21</v>
      </c>
      <c r="AT34" s="27">
        <f t="shared" ca="1" si="34"/>
        <v>1.1400651465798045E-2</v>
      </c>
      <c r="AU34">
        <f t="shared" ca="1" si="35"/>
        <v>23</v>
      </c>
      <c r="AV34" s="27">
        <f t="shared" ca="1" si="36"/>
        <v>8.0560420315236424E-3</v>
      </c>
      <c r="AW34">
        <f t="shared" ca="1" si="37"/>
        <v>0</v>
      </c>
      <c r="AX34" s="27">
        <f t="shared" ca="1" si="38"/>
        <v>0</v>
      </c>
      <c r="AY34">
        <f t="shared" ca="1" si="39"/>
        <v>13</v>
      </c>
      <c r="AZ34" s="27">
        <f t="shared" ca="1" si="40"/>
        <v>1.6581632653061226E-2</v>
      </c>
      <c r="BA34">
        <f t="shared" ca="1" si="41"/>
        <v>0</v>
      </c>
      <c r="BB34" s="27" t="str">
        <f t="shared" ca="1" si="42"/>
        <v xml:space="preserve"> </v>
      </c>
      <c r="BC34">
        <f t="shared" ca="1" si="43"/>
        <v>57</v>
      </c>
      <c r="BD34" s="27">
        <f t="shared" ca="1" si="44"/>
        <v>1.0391978122151322E-2</v>
      </c>
      <c r="BE34" s="28">
        <f t="shared" ca="1" si="45"/>
        <v>72</v>
      </c>
      <c r="BF34" s="27">
        <f t="shared" ca="1" si="46"/>
        <v>1.3126709206927985E-2</v>
      </c>
      <c r="BG34">
        <f t="shared" ca="1" si="47"/>
        <v>0</v>
      </c>
      <c r="BH34" s="27" t="str">
        <f t="shared" ca="1" si="48"/>
        <v xml:space="preserve"> </v>
      </c>
      <c r="BI34">
        <f t="shared" ca="1" si="49"/>
        <v>0</v>
      </c>
      <c r="BJ34" s="27" t="str">
        <f t="shared" ca="1" si="50"/>
        <v xml:space="preserve"> </v>
      </c>
      <c r="BK34">
        <f t="shared" ca="1" si="51"/>
        <v>0</v>
      </c>
      <c r="BL34" s="27" t="str">
        <f t="shared" ca="1" si="52"/>
        <v xml:space="preserve"> </v>
      </c>
      <c r="BM34" s="28">
        <f t="shared" ca="1" si="53"/>
        <v>0</v>
      </c>
      <c r="BN34" s="27" t="str">
        <f t="shared" ca="1" si="54"/>
        <v xml:space="preserve"> </v>
      </c>
      <c r="BO34">
        <f t="shared" ca="1" si="55"/>
        <v>57</v>
      </c>
      <c r="BP34" s="27">
        <f t="shared" ca="1" si="56"/>
        <v>1.0391978122151322E-2</v>
      </c>
      <c r="BQ34" s="28">
        <f t="shared" ca="1" si="57"/>
        <v>72</v>
      </c>
      <c r="BR34" s="27">
        <f t="shared" ca="1" si="58"/>
        <v>1.3126709206927985E-2</v>
      </c>
      <c r="BS34">
        <f t="shared" ca="1" si="59"/>
        <v>1</v>
      </c>
      <c r="BT34" s="43">
        <f t="shared" ca="1" si="60"/>
        <v>0.2</v>
      </c>
      <c r="BU34" s="150">
        <f t="shared" ca="1" si="61"/>
        <v>7</v>
      </c>
      <c r="BV34" s="150">
        <f t="shared" ca="1" si="62"/>
        <v>7</v>
      </c>
      <c r="BW34" s="150">
        <f t="shared" ca="1" si="63"/>
        <v>0</v>
      </c>
      <c r="BX34" s="150">
        <f t="shared" ca="1" si="64"/>
        <v>0</v>
      </c>
      <c r="BY34">
        <f t="shared" ca="1" si="65"/>
        <v>14</v>
      </c>
      <c r="BZ34" s="27">
        <f t="shared" ca="1" si="66"/>
        <v>2.5524156791248863E-3</v>
      </c>
      <c r="CA34">
        <f t="shared" ca="1" si="67"/>
        <v>0</v>
      </c>
      <c r="CB34" s="27">
        <f t="shared" ca="1" si="68"/>
        <v>0</v>
      </c>
      <c r="CC34" s="28">
        <f t="shared" ca="1" si="69"/>
        <v>21</v>
      </c>
      <c r="CD34" s="27">
        <f t="shared" ca="1" si="70"/>
        <v>1.1400651465798045E-2</v>
      </c>
      <c r="CE34" s="28">
        <f t="shared" ca="1" si="71"/>
        <v>3</v>
      </c>
      <c r="CF34" s="27">
        <f t="shared" ca="1" si="72"/>
        <v>1.6286644951140066E-3</v>
      </c>
      <c r="CG34" s="28">
        <f t="shared" ca="1" si="73"/>
        <v>24</v>
      </c>
      <c r="CH34" s="27">
        <f t="shared" ca="1" si="74"/>
        <v>1.3029315960912053E-2</v>
      </c>
      <c r="CI34" s="28">
        <f t="shared" ca="1" si="75"/>
        <v>23</v>
      </c>
      <c r="CJ34" s="27">
        <f t="shared" ca="1" si="76"/>
        <v>8.0560420315236424E-3</v>
      </c>
      <c r="CK34" s="28">
        <f t="shared" ca="1" si="77"/>
        <v>7</v>
      </c>
      <c r="CL34" s="27">
        <f t="shared" ca="1" si="78"/>
        <v>2.4518388791593695E-3</v>
      </c>
      <c r="CM34" s="28">
        <f t="shared" ca="1" si="79"/>
        <v>30</v>
      </c>
      <c r="CN34" s="27">
        <f t="shared" ca="1" si="80"/>
        <v>1.0507880910683012E-2</v>
      </c>
      <c r="CO34" s="28">
        <f t="shared" ca="1" si="81"/>
        <v>18</v>
      </c>
      <c r="CP34" s="27">
        <f t="shared" ca="1" si="82"/>
        <v>2.2959183673469389E-2</v>
      </c>
      <c r="CQ34" s="28">
        <f t="shared" ca="1" si="83"/>
        <v>0</v>
      </c>
      <c r="CR34" s="27">
        <f t="shared" ca="1" si="84"/>
        <v>0</v>
      </c>
      <c r="CS34" s="28">
        <f t="shared" ca="1" si="85"/>
        <v>0</v>
      </c>
      <c r="CT34" s="27">
        <f t="shared" ca="1" si="86"/>
        <v>0</v>
      </c>
      <c r="CU34">
        <f t="shared" ca="1" si="87"/>
        <v>86</v>
      </c>
      <c r="CV34" s="27">
        <f t="shared" ca="1" si="88"/>
        <v>1.5679124886052873E-2</v>
      </c>
    </row>
    <row r="35" spans="1:100" ht="15" x14ac:dyDescent="0.2">
      <c r="A35" s="23">
        <v>25</v>
      </c>
      <c r="B35" s="12" t="s">
        <v>83</v>
      </c>
      <c r="E35" s="92" t="s">
        <v>169</v>
      </c>
      <c r="F35" s="92" t="s">
        <v>169</v>
      </c>
      <c r="G35" s="92" t="s">
        <v>169</v>
      </c>
      <c r="H35">
        <f t="shared" ca="1" si="0"/>
        <v>6788</v>
      </c>
      <c r="I35">
        <f t="shared" ca="1" si="1"/>
        <v>6795</v>
      </c>
      <c r="J35">
        <f t="shared" ca="1" si="2"/>
        <v>2283</v>
      </c>
      <c r="K35">
        <f t="shared" ca="1" si="3"/>
        <v>3105</v>
      </c>
      <c r="L35">
        <f t="shared" ca="1" si="4"/>
        <v>1407</v>
      </c>
      <c r="M35" s="63">
        <f t="shared" ca="1" si="5"/>
        <v>-7</v>
      </c>
      <c r="N35">
        <f t="shared" ca="1" si="6"/>
        <v>2283</v>
      </c>
      <c r="O35">
        <f t="shared" ca="1" si="7"/>
        <v>3105</v>
      </c>
      <c r="P35">
        <f t="shared" ca="1" si="8"/>
        <v>7</v>
      </c>
      <c r="Q35">
        <f t="shared" ca="1" si="9"/>
        <v>1400</v>
      </c>
      <c r="R35">
        <f t="shared" ca="1" si="10"/>
        <v>0</v>
      </c>
      <c r="S35">
        <f t="shared" ca="1" si="11"/>
        <v>6795</v>
      </c>
      <c r="T35">
        <f t="shared" ca="1" si="12"/>
        <v>0</v>
      </c>
      <c r="U35">
        <f t="shared" ca="1" si="13"/>
        <v>0</v>
      </c>
      <c r="V35">
        <f t="shared" ca="1" si="14"/>
        <v>0</v>
      </c>
      <c r="W35">
        <f t="shared" ca="1" si="15"/>
        <v>0</v>
      </c>
      <c r="X35">
        <f t="shared" ca="1" si="16"/>
        <v>7</v>
      </c>
      <c r="Y35">
        <f t="shared" ca="1" si="17"/>
        <v>7</v>
      </c>
      <c r="Z35" s="63">
        <f t="shared" ca="1" si="18"/>
        <v>0</v>
      </c>
      <c r="AA35">
        <f t="shared" ca="1" si="19"/>
        <v>7</v>
      </c>
      <c r="AB35" t="str">
        <f t="shared" ca="1" si="20"/>
        <v xml:space="preserve"> </v>
      </c>
      <c r="AG35">
        <f t="shared" ca="1" si="21"/>
        <v>0</v>
      </c>
      <c r="AH35" s="27">
        <f t="shared" ca="1" si="22"/>
        <v>0</v>
      </c>
      <c r="AI35">
        <f t="shared" ca="1" si="23"/>
        <v>9</v>
      </c>
      <c r="AJ35" s="27">
        <f t="shared" ca="1" si="24"/>
        <v>2.8985507246376812E-3</v>
      </c>
      <c r="AK35">
        <f t="shared" ca="1" si="25"/>
        <v>0</v>
      </c>
      <c r="AL35" s="27">
        <f t="shared" ca="1" si="26"/>
        <v>0</v>
      </c>
      <c r="AM35">
        <f t="shared" ca="1" si="27"/>
        <v>5</v>
      </c>
      <c r="AN35" s="27">
        <f t="shared" ca="1" si="28"/>
        <v>3.5714285714285713E-3</v>
      </c>
      <c r="AO35" t="str">
        <f t="shared" ca="1" si="29"/>
        <v xml:space="preserve">     NA</v>
      </c>
      <c r="AP35" s="27" t="str">
        <f t="shared" ca="1" si="30"/>
        <v xml:space="preserve"> </v>
      </c>
      <c r="AQ35">
        <f t="shared" ca="1" si="31"/>
        <v>14</v>
      </c>
      <c r="AR35" s="27">
        <f t="shared" ca="1" si="32"/>
        <v>2.0603384841795438E-3</v>
      </c>
      <c r="AS35">
        <f t="shared" ca="1" si="33"/>
        <v>15</v>
      </c>
      <c r="AT35" s="27">
        <f t="shared" ca="1" si="34"/>
        <v>6.5703022339027592E-3</v>
      </c>
      <c r="AU35">
        <f t="shared" ca="1" si="35"/>
        <v>23</v>
      </c>
      <c r="AV35" s="27">
        <f t="shared" ca="1" si="36"/>
        <v>7.4074074074074077E-3</v>
      </c>
      <c r="AW35">
        <f t="shared" ca="1" si="37"/>
        <v>0</v>
      </c>
      <c r="AX35" s="27">
        <f t="shared" ca="1" si="38"/>
        <v>0</v>
      </c>
      <c r="AY35">
        <f t="shared" ca="1" si="39"/>
        <v>23</v>
      </c>
      <c r="AZ35" s="27">
        <f t="shared" ca="1" si="40"/>
        <v>1.6428571428571428E-2</v>
      </c>
      <c r="BA35" t="str">
        <f t="shared" ca="1" si="41"/>
        <v xml:space="preserve">     NA</v>
      </c>
      <c r="BB35" s="27" t="str">
        <f t="shared" ca="1" si="42"/>
        <v xml:space="preserve"> </v>
      </c>
      <c r="BC35">
        <f t="shared" ca="1" si="43"/>
        <v>61</v>
      </c>
      <c r="BD35" s="27">
        <f t="shared" ca="1" si="44"/>
        <v>8.9771891096394416E-3</v>
      </c>
      <c r="BE35" s="28">
        <f t="shared" ca="1" si="45"/>
        <v>75</v>
      </c>
      <c r="BF35" s="27">
        <f t="shared" ca="1" si="46"/>
        <v>1.1037527593818985E-2</v>
      </c>
      <c r="BG35">
        <f t="shared" ca="1" si="47"/>
        <v>0</v>
      </c>
      <c r="BH35" s="27" t="str">
        <f t="shared" ca="1" si="48"/>
        <v xml:space="preserve"> </v>
      </c>
      <c r="BI35">
        <f t="shared" ca="1" si="49"/>
        <v>0</v>
      </c>
      <c r="BJ35" s="27" t="str">
        <f t="shared" ca="1" si="50"/>
        <v xml:space="preserve"> </v>
      </c>
      <c r="BK35">
        <f t="shared" ca="1" si="51"/>
        <v>0</v>
      </c>
      <c r="BL35" s="27" t="str">
        <f t="shared" ca="1" si="52"/>
        <v xml:space="preserve"> </v>
      </c>
      <c r="BM35" s="28">
        <f t="shared" ca="1" si="53"/>
        <v>0</v>
      </c>
      <c r="BN35" s="27" t="str">
        <f t="shared" ca="1" si="54"/>
        <v xml:space="preserve"> </v>
      </c>
      <c r="BO35">
        <f t="shared" ca="1" si="55"/>
        <v>61</v>
      </c>
      <c r="BP35" s="27">
        <f t="shared" ca="1" si="56"/>
        <v>8.9771891096394416E-3</v>
      </c>
      <c r="BQ35" s="28">
        <f t="shared" ca="1" si="57"/>
        <v>75</v>
      </c>
      <c r="BR35" s="27">
        <f t="shared" ca="1" si="58"/>
        <v>1.1037527593818985E-2</v>
      </c>
      <c r="BS35">
        <f t="shared" ca="1" si="59"/>
        <v>0</v>
      </c>
      <c r="BT35" s="43">
        <f t="shared" ca="1" si="60"/>
        <v>0</v>
      </c>
      <c r="BU35" s="150">
        <f t="shared" ca="1" si="61"/>
        <v>0</v>
      </c>
      <c r="BV35" s="150">
        <f t="shared" ca="1" si="62"/>
        <v>0</v>
      </c>
      <c r="BW35" s="150">
        <f t="shared" ca="1" si="63"/>
        <v>0</v>
      </c>
      <c r="BX35" s="150">
        <f t="shared" ca="1" si="64"/>
        <v>0</v>
      </c>
      <c r="BY35" t="str">
        <f t="shared" ca="1" si="65"/>
        <v xml:space="preserve">     NA</v>
      </c>
      <c r="BZ35" s="27" t="str">
        <f t="shared" ca="1" si="66"/>
        <v xml:space="preserve"> </v>
      </c>
      <c r="CA35">
        <f t="shared" ca="1" si="67"/>
        <v>0</v>
      </c>
      <c r="CB35" s="27">
        <f t="shared" ca="1" si="68"/>
        <v>0</v>
      </c>
      <c r="CC35" s="28">
        <f t="shared" ca="1" si="69"/>
        <v>15</v>
      </c>
      <c r="CD35" s="27">
        <f t="shared" ca="1" si="70"/>
        <v>6.5703022339027592E-3</v>
      </c>
      <c r="CE35" s="28">
        <f t="shared" ca="1" si="71"/>
        <v>0</v>
      </c>
      <c r="CF35" s="27">
        <f t="shared" ca="1" si="72"/>
        <v>0</v>
      </c>
      <c r="CG35" s="28">
        <f t="shared" ca="1" si="73"/>
        <v>15</v>
      </c>
      <c r="CH35" s="27">
        <f t="shared" ca="1" si="74"/>
        <v>6.5703022339027592E-3</v>
      </c>
      <c r="CI35" s="28">
        <f t="shared" ca="1" si="75"/>
        <v>23</v>
      </c>
      <c r="CJ35" s="27">
        <f t="shared" ca="1" si="76"/>
        <v>7.4074074074074077E-3</v>
      </c>
      <c r="CK35" s="28">
        <f t="shared" ca="1" si="77"/>
        <v>9</v>
      </c>
      <c r="CL35" s="27">
        <f t="shared" ca="1" si="78"/>
        <v>2.8985507246376812E-3</v>
      </c>
      <c r="CM35" s="28">
        <f t="shared" ca="1" si="79"/>
        <v>32</v>
      </c>
      <c r="CN35" s="27">
        <f t="shared" ca="1" si="80"/>
        <v>1.0305958132045089E-2</v>
      </c>
      <c r="CO35" s="28">
        <f t="shared" ca="1" si="81"/>
        <v>28</v>
      </c>
      <c r="CP35" s="27">
        <f t="shared" ca="1" si="82"/>
        <v>0.02</v>
      </c>
      <c r="CQ35" s="28">
        <f t="shared" ca="1" si="83"/>
        <v>0</v>
      </c>
      <c r="CR35" s="27">
        <f t="shared" ca="1" si="84"/>
        <v>0</v>
      </c>
      <c r="CS35" s="28">
        <f t="shared" ca="1" si="85"/>
        <v>0</v>
      </c>
      <c r="CT35" s="27">
        <f t="shared" ca="1" si="86"/>
        <v>0</v>
      </c>
      <c r="CU35">
        <f t="shared" ca="1" si="87"/>
        <v>75</v>
      </c>
      <c r="CV35" s="27">
        <f t="shared" ca="1" si="88"/>
        <v>1.1037527593818985E-2</v>
      </c>
    </row>
    <row r="36" spans="1:100" ht="15" x14ac:dyDescent="0.2">
      <c r="A36" s="23">
        <v>26</v>
      </c>
      <c r="B36" s="12" t="s">
        <v>130</v>
      </c>
      <c r="E36" s="92" t="s">
        <v>171</v>
      </c>
      <c r="F36" s="92" t="s">
        <v>171</v>
      </c>
      <c r="G36" s="92" t="s">
        <v>171</v>
      </c>
      <c r="H36">
        <f t="shared" ca="1" si="0"/>
        <v>64925</v>
      </c>
      <c r="I36">
        <f t="shared" ca="1" si="1"/>
        <v>64925</v>
      </c>
      <c r="J36">
        <f t="shared" ca="1" si="2"/>
        <v>9781</v>
      </c>
      <c r="K36">
        <f t="shared" ca="1" si="3"/>
        <v>31957</v>
      </c>
      <c r="L36">
        <f t="shared" ca="1" si="4"/>
        <v>23187</v>
      </c>
      <c r="M36" s="63">
        <f t="shared" ca="1" si="5"/>
        <v>0</v>
      </c>
      <c r="N36">
        <f t="shared" ca="1" si="6"/>
        <v>9780</v>
      </c>
      <c r="O36">
        <f t="shared" ca="1" si="7"/>
        <v>31953</v>
      </c>
      <c r="P36">
        <f t="shared" ca="1" si="8"/>
        <v>33</v>
      </c>
      <c r="Q36">
        <f t="shared" ca="1" si="9"/>
        <v>23141</v>
      </c>
      <c r="R36">
        <f t="shared" ca="1" si="10"/>
        <v>13</v>
      </c>
      <c r="S36">
        <f t="shared" ca="1" si="11"/>
        <v>64920</v>
      </c>
      <c r="T36">
        <f t="shared" ca="1" si="12"/>
        <v>1</v>
      </c>
      <c r="U36">
        <f t="shared" ca="1" si="13"/>
        <v>4</v>
      </c>
      <c r="V36">
        <f t="shared" ca="1" si="14"/>
        <v>0</v>
      </c>
      <c r="W36">
        <f t="shared" ca="1" si="15"/>
        <v>5</v>
      </c>
      <c r="X36">
        <f t="shared" ca="1" si="16"/>
        <v>33</v>
      </c>
      <c r="Y36">
        <f t="shared" ca="1" si="17"/>
        <v>33</v>
      </c>
      <c r="Z36" s="63">
        <f t="shared" ca="1" si="18"/>
        <v>0</v>
      </c>
      <c r="AA36">
        <f t="shared" ca="1" si="19"/>
        <v>58</v>
      </c>
      <c r="AB36" t="str">
        <f t="shared" ca="1" si="20"/>
        <v xml:space="preserve"> </v>
      </c>
      <c r="AG36">
        <f t="shared" ca="1" si="21"/>
        <v>8</v>
      </c>
      <c r="AH36" s="27">
        <f t="shared" ca="1" si="22"/>
        <v>8.1799591002044991E-4</v>
      </c>
      <c r="AI36">
        <f t="shared" ca="1" si="23"/>
        <v>18</v>
      </c>
      <c r="AJ36" s="27">
        <f t="shared" ca="1" si="24"/>
        <v>5.6332738709980281E-4</v>
      </c>
      <c r="AK36">
        <f t="shared" ca="1" si="25"/>
        <v>0</v>
      </c>
      <c r="AL36" s="27">
        <f t="shared" ca="1" si="26"/>
        <v>0</v>
      </c>
      <c r="AM36">
        <f t="shared" ca="1" si="27"/>
        <v>58</v>
      </c>
      <c r="AN36" s="27">
        <f t="shared" ca="1" si="28"/>
        <v>2.5063739682814053E-3</v>
      </c>
      <c r="AO36">
        <f t="shared" ca="1" si="29"/>
        <v>0</v>
      </c>
      <c r="AP36" s="27">
        <f t="shared" ca="1" si="30"/>
        <v>0</v>
      </c>
      <c r="AQ36">
        <f t="shared" ca="1" si="31"/>
        <v>84</v>
      </c>
      <c r="AR36" s="27">
        <f t="shared" ca="1" si="32"/>
        <v>1.2939001848428836E-3</v>
      </c>
      <c r="AS36">
        <f t="shared" ca="1" si="33"/>
        <v>75</v>
      </c>
      <c r="AT36" s="27">
        <f t="shared" ca="1" si="34"/>
        <v>7.6687116564417178E-3</v>
      </c>
      <c r="AU36">
        <f t="shared" ca="1" si="35"/>
        <v>308</v>
      </c>
      <c r="AV36" s="27">
        <f t="shared" ca="1" si="36"/>
        <v>9.6391575125966255E-3</v>
      </c>
      <c r="AW36">
        <f t="shared" ca="1" si="37"/>
        <v>0</v>
      </c>
      <c r="AX36" s="27">
        <f t="shared" ca="1" si="38"/>
        <v>0</v>
      </c>
      <c r="AY36">
        <f t="shared" ca="1" si="39"/>
        <v>263</v>
      </c>
      <c r="AZ36" s="27">
        <f t="shared" ca="1" si="40"/>
        <v>1.1365109545827751E-2</v>
      </c>
      <c r="BA36">
        <f t="shared" ca="1" si="41"/>
        <v>0</v>
      </c>
      <c r="BB36" s="27">
        <f t="shared" ca="1" si="42"/>
        <v>0</v>
      </c>
      <c r="BC36">
        <f t="shared" ca="1" si="43"/>
        <v>646</v>
      </c>
      <c r="BD36" s="27">
        <f t="shared" ca="1" si="44"/>
        <v>9.9507085643869373E-3</v>
      </c>
      <c r="BE36" s="28">
        <f t="shared" ca="1" si="45"/>
        <v>730</v>
      </c>
      <c r="BF36" s="27">
        <f t="shared" ca="1" si="46"/>
        <v>1.1244608749229822E-2</v>
      </c>
      <c r="BG36">
        <f t="shared" ca="1" si="47"/>
        <v>0</v>
      </c>
      <c r="BH36" s="27">
        <f t="shared" ca="1" si="48"/>
        <v>0</v>
      </c>
      <c r="BI36">
        <f t="shared" ca="1" si="49"/>
        <v>0</v>
      </c>
      <c r="BJ36" s="27">
        <f t="shared" ca="1" si="50"/>
        <v>0</v>
      </c>
      <c r="BK36">
        <f t="shared" ca="1" si="51"/>
        <v>0</v>
      </c>
      <c r="BL36" s="27" t="str">
        <f t="shared" ca="1" si="52"/>
        <v xml:space="preserve"> </v>
      </c>
      <c r="BM36" s="28">
        <f t="shared" ca="1" si="53"/>
        <v>0</v>
      </c>
      <c r="BN36" s="27">
        <f t="shared" ca="1" si="54"/>
        <v>0</v>
      </c>
      <c r="BO36">
        <f t="shared" ca="1" si="55"/>
        <v>646</v>
      </c>
      <c r="BP36" s="27">
        <f t="shared" ca="1" si="56"/>
        <v>9.9499422410473624E-3</v>
      </c>
      <c r="BQ36" s="28">
        <f t="shared" ca="1" si="57"/>
        <v>730</v>
      </c>
      <c r="BR36" s="27">
        <f t="shared" ca="1" si="58"/>
        <v>1.1243742780130921E-2</v>
      </c>
      <c r="BS36">
        <f t="shared" ca="1" si="59"/>
        <v>25</v>
      </c>
      <c r="BT36" s="43">
        <f t="shared" ca="1" si="60"/>
        <v>0.43103448275862066</v>
      </c>
      <c r="BU36" s="150">
        <f t="shared" ca="1" si="61"/>
        <v>30</v>
      </c>
      <c r="BV36" s="150">
        <f t="shared" ca="1" si="62"/>
        <v>100</v>
      </c>
      <c r="BW36" s="150">
        <f t="shared" ca="1" si="63"/>
        <v>0</v>
      </c>
      <c r="BX36" s="150">
        <f t="shared" ca="1" si="64"/>
        <v>86</v>
      </c>
      <c r="BY36">
        <f t="shared" ca="1" si="65"/>
        <v>216</v>
      </c>
      <c r="BZ36" s="27">
        <f t="shared" ca="1" si="66"/>
        <v>3.3269156719291492E-3</v>
      </c>
      <c r="CA36">
        <f t="shared" ca="1" si="67"/>
        <v>0</v>
      </c>
      <c r="CB36" s="27">
        <f t="shared" ca="1" si="68"/>
        <v>0</v>
      </c>
      <c r="CC36" s="28">
        <f t="shared" ca="1" si="69"/>
        <v>75</v>
      </c>
      <c r="CD36" s="27">
        <f t="shared" ca="1" si="70"/>
        <v>7.6679276147633164E-3</v>
      </c>
      <c r="CE36" s="28">
        <f t="shared" ca="1" si="71"/>
        <v>8</v>
      </c>
      <c r="CF36" s="27">
        <f t="shared" ca="1" si="72"/>
        <v>8.1791227890808712E-4</v>
      </c>
      <c r="CG36" s="28">
        <f t="shared" ca="1" si="73"/>
        <v>83</v>
      </c>
      <c r="CH36" s="27">
        <f t="shared" ca="1" si="74"/>
        <v>8.4858398936714045E-3</v>
      </c>
      <c r="CI36" s="28">
        <f t="shared" ca="1" si="75"/>
        <v>308</v>
      </c>
      <c r="CJ36" s="27">
        <f t="shared" ca="1" si="76"/>
        <v>9.63795099665175E-3</v>
      </c>
      <c r="CK36" s="28">
        <f t="shared" ca="1" si="77"/>
        <v>18</v>
      </c>
      <c r="CL36" s="27">
        <f t="shared" ca="1" si="78"/>
        <v>5.6325687642769977E-4</v>
      </c>
      <c r="CM36" s="28">
        <f t="shared" ca="1" si="79"/>
        <v>326</v>
      </c>
      <c r="CN36" s="27">
        <f t="shared" ca="1" si="80"/>
        <v>1.0201207873079451E-2</v>
      </c>
      <c r="CO36" s="28">
        <f t="shared" ca="1" si="81"/>
        <v>321</v>
      </c>
      <c r="CP36" s="27">
        <f t="shared" ca="1" si="82"/>
        <v>1.3871483514109157E-2</v>
      </c>
      <c r="CQ36" s="28">
        <f t="shared" ca="1" si="83"/>
        <v>0</v>
      </c>
      <c r="CR36" s="27">
        <f t="shared" ca="1" si="84"/>
        <v>0</v>
      </c>
      <c r="CS36" s="28">
        <f t="shared" ca="1" si="85"/>
        <v>0</v>
      </c>
      <c r="CT36" s="27">
        <f t="shared" ca="1" si="86"/>
        <v>0</v>
      </c>
      <c r="CU36">
        <f t="shared" ca="1" si="87"/>
        <v>946</v>
      </c>
      <c r="CV36" s="27">
        <f t="shared" ca="1" si="88"/>
        <v>1.457065845206007E-2</v>
      </c>
    </row>
    <row r="37" spans="1:100" ht="15" x14ac:dyDescent="0.2">
      <c r="A37" s="23">
        <v>27</v>
      </c>
      <c r="B37" s="12" t="s">
        <v>118</v>
      </c>
      <c r="E37" s="92" t="s">
        <v>169</v>
      </c>
      <c r="F37" s="92" t="s">
        <v>169</v>
      </c>
      <c r="G37" s="92" t="s">
        <v>175</v>
      </c>
      <c r="H37">
        <f t="shared" ca="1" si="0"/>
        <v>32508</v>
      </c>
      <c r="I37">
        <f t="shared" ca="1" si="1"/>
        <v>32508</v>
      </c>
      <c r="J37">
        <f t="shared" ca="1" si="2"/>
        <v>9126</v>
      </c>
      <c r="K37">
        <f t="shared" ca="1" si="3"/>
        <v>15466</v>
      </c>
      <c r="L37">
        <f t="shared" ca="1" si="4"/>
        <v>7916</v>
      </c>
      <c r="M37" s="63">
        <f t="shared" ca="1" si="5"/>
        <v>0</v>
      </c>
      <c r="N37">
        <f t="shared" ca="1" si="6"/>
        <v>9126</v>
      </c>
      <c r="O37">
        <f t="shared" ca="1" si="7"/>
        <v>15466</v>
      </c>
      <c r="P37">
        <f t="shared" ca="1" si="8"/>
        <v>87</v>
      </c>
      <c r="Q37">
        <f t="shared" ca="1" si="9"/>
        <v>7796</v>
      </c>
      <c r="R37">
        <f t="shared" ca="1" si="10"/>
        <v>33</v>
      </c>
      <c r="S37">
        <f t="shared" ca="1" si="11"/>
        <v>32508</v>
      </c>
      <c r="T37">
        <f t="shared" ca="1" si="12"/>
        <v>0</v>
      </c>
      <c r="U37">
        <f t="shared" ca="1" si="13"/>
        <v>0</v>
      </c>
      <c r="V37">
        <f t="shared" ca="1" si="14"/>
        <v>0</v>
      </c>
      <c r="W37">
        <f t="shared" ca="1" si="15"/>
        <v>0</v>
      </c>
      <c r="X37">
        <f t="shared" ca="1" si="16"/>
        <v>87</v>
      </c>
      <c r="Y37">
        <f t="shared" ca="1" si="17"/>
        <v>87</v>
      </c>
      <c r="Z37" s="63">
        <f t="shared" ca="1" si="18"/>
        <v>0</v>
      </c>
      <c r="AA37">
        <f t="shared" ca="1" si="19"/>
        <v>115</v>
      </c>
      <c r="AB37">
        <f t="shared" ca="1" si="20"/>
        <v>3</v>
      </c>
      <c r="AG37">
        <f t="shared" ca="1" si="21"/>
        <v>19</v>
      </c>
      <c r="AH37" s="27">
        <f t="shared" ca="1" si="22"/>
        <v>2.0819636204251588E-3</v>
      </c>
      <c r="AI37">
        <f t="shared" ca="1" si="23"/>
        <v>40</v>
      </c>
      <c r="AJ37" s="27">
        <f t="shared" ca="1" si="24"/>
        <v>2.58631837579206E-3</v>
      </c>
      <c r="AK37">
        <f t="shared" ca="1" si="25"/>
        <v>1</v>
      </c>
      <c r="AL37" s="27">
        <f t="shared" ca="1" si="26"/>
        <v>1.1494252873563218E-2</v>
      </c>
      <c r="AM37">
        <f t="shared" ca="1" si="27"/>
        <v>32</v>
      </c>
      <c r="AN37" s="27">
        <f t="shared" ca="1" si="28"/>
        <v>4.1046690610569521E-3</v>
      </c>
      <c r="AO37">
        <f t="shared" ca="1" si="29"/>
        <v>0</v>
      </c>
      <c r="AP37" s="27">
        <f t="shared" ca="1" si="30"/>
        <v>0</v>
      </c>
      <c r="AQ37">
        <f t="shared" ca="1" si="31"/>
        <v>92</v>
      </c>
      <c r="AR37" s="27">
        <f t="shared" ca="1" si="32"/>
        <v>2.8300725975144579E-3</v>
      </c>
      <c r="AS37">
        <f t="shared" ca="1" si="33"/>
        <v>81</v>
      </c>
      <c r="AT37" s="27">
        <f t="shared" ca="1" si="34"/>
        <v>8.8757396449704144E-3</v>
      </c>
      <c r="AU37">
        <f t="shared" ca="1" si="35"/>
        <v>146</v>
      </c>
      <c r="AV37" s="27">
        <f t="shared" ca="1" si="36"/>
        <v>9.4400620716410186E-3</v>
      </c>
      <c r="AW37">
        <f t="shared" ca="1" si="37"/>
        <v>0</v>
      </c>
      <c r="AX37" s="27">
        <f t="shared" ca="1" si="38"/>
        <v>0</v>
      </c>
      <c r="AY37">
        <f t="shared" ca="1" si="39"/>
        <v>120</v>
      </c>
      <c r="AZ37" s="27">
        <f t="shared" ca="1" si="40"/>
        <v>1.5392508978963571E-2</v>
      </c>
      <c r="BA37">
        <f t="shared" ca="1" si="41"/>
        <v>0</v>
      </c>
      <c r="BB37" s="27">
        <f t="shared" ca="1" si="42"/>
        <v>0</v>
      </c>
      <c r="BC37">
        <f t="shared" ca="1" si="43"/>
        <v>347</v>
      </c>
      <c r="BD37" s="27">
        <f t="shared" ca="1" si="44"/>
        <v>1.0674295558016487E-2</v>
      </c>
      <c r="BE37" s="28">
        <f t="shared" ca="1" si="45"/>
        <v>439</v>
      </c>
      <c r="BF37" s="27">
        <f t="shared" ca="1" si="46"/>
        <v>1.3504368155530947E-2</v>
      </c>
      <c r="BG37">
        <f t="shared" ca="1" si="47"/>
        <v>0</v>
      </c>
      <c r="BH37" s="27" t="str">
        <f t="shared" ca="1" si="48"/>
        <v xml:space="preserve"> </v>
      </c>
      <c r="BI37">
        <f t="shared" ca="1" si="49"/>
        <v>0</v>
      </c>
      <c r="BJ37" s="27" t="str">
        <f t="shared" ca="1" si="50"/>
        <v xml:space="preserve"> </v>
      </c>
      <c r="BK37">
        <f t="shared" ca="1" si="51"/>
        <v>0</v>
      </c>
      <c r="BL37" s="27" t="str">
        <f t="shared" ca="1" si="52"/>
        <v xml:space="preserve"> </v>
      </c>
      <c r="BM37" s="28">
        <f t="shared" ca="1" si="53"/>
        <v>0</v>
      </c>
      <c r="BN37" s="27" t="str">
        <f t="shared" ca="1" si="54"/>
        <v xml:space="preserve"> </v>
      </c>
      <c r="BO37">
        <f t="shared" ca="1" si="55"/>
        <v>347</v>
      </c>
      <c r="BP37" s="27">
        <f t="shared" ca="1" si="56"/>
        <v>1.0674295558016487E-2</v>
      </c>
      <c r="BQ37" s="28">
        <f t="shared" ca="1" si="57"/>
        <v>439</v>
      </c>
      <c r="BR37" s="27">
        <f t="shared" ca="1" si="58"/>
        <v>1.3504368155530947E-2</v>
      </c>
      <c r="BS37">
        <f t="shared" ca="1" si="59"/>
        <v>28</v>
      </c>
      <c r="BT37" s="43">
        <f t="shared" ca="1" si="60"/>
        <v>0.24347826086956523</v>
      </c>
      <c r="BU37" s="150">
        <f t="shared" ca="1" si="61"/>
        <v>15</v>
      </c>
      <c r="BV37" s="150">
        <f t="shared" ca="1" si="62"/>
        <v>49</v>
      </c>
      <c r="BW37" s="150">
        <f t="shared" ca="1" si="63"/>
        <v>0</v>
      </c>
      <c r="BX37" s="150">
        <f t="shared" ca="1" si="64"/>
        <v>27</v>
      </c>
      <c r="BY37">
        <f t="shared" ca="1" si="65"/>
        <v>91</v>
      </c>
      <c r="BZ37" s="27">
        <f t="shared" ca="1" si="66"/>
        <v>2.7993109388458224E-3</v>
      </c>
      <c r="CA37">
        <f t="shared" ca="1" si="67"/>
        <v>0</v>
      </c>
      <c r="CB37" s="27">
        <f t="shared" ca="1" si="68"/>
        <v>0</v>
      </c>
      <c r="CC37" s="28">
        <f t="shared" ca="1" si="69"/>
        <v>81</v>
      </c>
      <c r="CD37" s="27">
        <f t="shared" ca="1" si="70"/>
        <v>8.8757396449704144E-3</v>
      </c>
      <c r="CE37" s="28">
        <f t="shared" ca="1" si="71"/>
        <v>19</v>
      </c>
      <c r="CF37" s="27">
        <f t="shared" ca="1" si="72"/>
        <v>2.0819636204251588E-3</v>
      </c>
      <c r="CG37" s="28">
        <f t="shared" ca="1" si="73"/>
        <v>100</v>
      </c>
      <c r="CH37" s="27">
        <f t="shared" ca="1" si="74"/>
        <v>1.0957703265395573E-2</v>
      </c>
      <c r="CI37" s="28">
        <f t="shared" ca="1" si="75"/>
        <v>146</v>
      </c>
      <c r="CJ37" s="27">
        <f t="shared" ca="1" si="76"/>
        <v>9.4400620716410186E-3</v>
      </c>
      <c r="CK37" s="28">
        <f t="shared" ca="1" si="77"/>
        <v>40</v>
      </c>
      <c r="CL37" s="27">
        <f t="shared" ca="1" si="78"/>
        <v>2.58631837579206E-3</v>
      </c>
      <c r="CM37" s="28">
        <f t="shared" ca="1" si="79"/>
        <v>186</v>
      </c>
      <c r="CN37" s="27">
        <f t="shared" ca="1" si="80"/>
        <v>1.202638044743308E-2</v>
      </c>
      <c r="CO37" s="28">
        <f t="shared" ca="1" si="81"/>
        <v>152</v>
      </c>
      <c r="CP37" s="27">
        <f t="shared" ca="1" si="82"/>
        <v>1.9497178040020522E-2</v>
      </c>
      <c r="CQ37" s="28">
        <f t="shared" ca="1" si="83"/>
        <v>0</v>
      </c>
      <c r="CR37" s="27">
        <f t="shared" ca="1" si="84"/>
        <v>0</v>
      </c>
      <c r="CS37" s="28">
        <f t="shared" ca="1" si="85"/>
        <v>1</v>
      </c>
      <c r="CT37" s="27">
        <f t="shared" ca="1" si="86"/>
        <v>1.1494252873563218E-2</v>
      </c>
      <c r="CU37">
        <f t="shared" ca="1" si="87"/>
        <v>530</v>
      </c>
      <c r="CV37" s="27">
        <f t="shared" ca="1" si="88"/>
        <v>1.6303679094376768E-2</v>
      </c>
    </row>
    <row r="38" spans="1:100" ht="15" x14ac:dyDescent="0.2">
      <c r="A38" s="81">
        <v>28</v>
      </c>
      <c r="B38" s="94" t="s">
        <v>103</v>
      </c>
      <c r="C38" s="97"/>
      <c r="D38" s="97"/>
      <c r="E38" s="95" t="s">
        <v>173</v>
      </c>
      <c r="F38" s="95" t="s">
        <v>173</v>
      </c>
      <c r="G38" s="95" t="s">
        <v>170</v>
      </c>
      <c r="H38">
        <f t="shared" ca="1" si="0"/>
        <v>376306</v>
      </c>
      <c r="I38">
        <f t="shared" ca="1" si="1"/>
        <v>376306</v>
      </c>
      <c r="J38">
        <f t="shared" ca="1" si="2"/>
        <v>88356</v>
      </c>
      <c r="K38">
        <f t="shared" ca="1" si="3"/>
        <v>156581</v>
      </c>
      <c r="L38">
        <f t="shared" ca="1" si="4"/>
        <v>131369</v>
      </c>
      <c r="M38" s="63">
        <f t="shared" ca="1" si="5"/>
        <v>0</v>
      </c>
      <c r="N38">
        <f t="shared" ca="1" si="6"/>
        <v>88356</v>
      </c>
      <c r="O38">
        <f t="shared" ca="1" si="7"/>
        <v>156581</v>
      </c>
      <c r="P38">
        <f t="shared" ca="1" si="8"/>
        <v>1067</v>
      </c>
      <c r="Q38">
        <f t="shared" ca="1" si="9"/>
        <v>130302</v>
      </c>
      <c r="R38">
        <f t="shared" ca="1" si="10"/>
        <v>0</v>
      </c>
      <c r="S38">
        <f t="shared" ca="1" si="11"/>
        <v>376306</v>
      </c>
      <c r="T38">
        <f t="shared" ca="1" si="12"/>
        <v>0</v>
      </c>
      <c r="U38">
        <f t="shared" ca="1" si="13"/>
        <v>0</v>
      </c>
      <c r="V38">
        <f t="shared" ca="1" si="14"/>
        <v>0</v>
      </c>
      <c r="W38">
        <f t="shared" ca="1" si="15"/>
        <v>0</v>
      </c>
      <c r="X38">
        <f t="shared" ca="1" si="16"/>
        <v>1067</v>
      </c>
      <c r="Y38">
        <f t="shared" ca="1" si="17"/>
        <v>1067</v>
      </c>
      <c r="Z38" s="63">
        <f t="shared" ca="1" si="18"/>
        <v>0</v>
      </c>
      <c r="AA38">
        <f t="shared" ca="1" si="19"/>
        <v>1964</v>
      </c>
      <c r="AB38">
        <f t="shared" ca="1" si="20"/>
        <v>9</v>
      </c>
      <c r="AG38">
        <f t="shared" ca="1" si="21"/>
        <v>8</v>
      </c>
      <c r="AH38" s="27">
        <f t="shared" ca="1" si="22"/>
        <v>9.0542804110643307E-5</v>
      </c>
      <c r="AI38">
        <f t="shared" ca="1" si="23"/>
        <v>34</v>
      </c>
      <c r="AJ38" s="27">
        <f t="shared" ca="1" si="24"/>
        <v>2.171400106015417E-4</v>
      </c>
      <c r="AK38">
        <f t="shared" ca="1" si="25"/>
        <v>2</v>
      </c>
      <c r="AL38" s="27">
        <f t="shared" ca="1" si="26"/>
        <v>1.8744142455482662E-3</v>
      </c>
      <c r="AM38">
        <f t="shared" ca="1" si="27"/>
        <v>275</v>
      </c>
      <c r="AN38" s="27">
        <f t="shared" ca="1" si="28"/>
        <v>2.1104818038096113E-3</v>
      </c>
      <c r="AO38" t="str">
        <f t="shared" ca="1" si="29"/>
        <v xml:space="preserve">     NA</v>
      </c>
      <c r="AP38" s="27" t="str">
        <f t="shared" ca="1" si="30"/>
        <v xml:space="preserve"> </v>
      </c>
      <c r="AQ38">
        <f t="shared" ca="1" si="31"/>
        <v>319</v>
      </c>
      <c r="AR38" s="27">
        <f t="shared" ca="1" si="32"/>
        <v>8.4771436012181579E-4</v>
      </c>
      <c r="AS38">
        <f t="shared" ca="1" si="33"/>
        <v>450</v>
      </c>
      <c r="AT38" s="27">
        <f t="shared" ca="1" si="34"/>
        <v>5.0930327312236857E-3</v>
      </c>
      <c r="AU38">
        <f t="shared" ca="1" si="35"/>
        <v>1087</v>
      </c>
      <c r="AV38" s="27">
        <f t="shared" ca="1" si="36"/>
        <v>6.9420938683492891E-3</v>
      </c>
      <c r="AW38">
        <f t="shared" ca="1" si="37"/>
        <v>15</v>
      </c>
      <c r="AX38" s="27">
        <f t="shared" ca="1" si="38"/>
        <v>1.4058106841611996E-2</v>
      </c>
      <c r="AY38">
        <f t="shared" ca="1" si="39"/>
        <v>1303</v>
      </c>
      <c r="AZ38" s="27">
        <f t="shared" ca="1" si="40"/>
        <v>9.9998465104142679E-3</v>
      </c>
      <c r="BA38" t="str">
        <f t="shared" ca="1" si="41"/>
        <v xml:space="preserve">     NA</v>
      </c>
      <c r="BB38" s="27" t="str">
        <f t="shared" ca="1" si="42"/>
        <v xml:space="preserve"> </v>
      </c>
      <c r="BC38">
        <f t="shared" ca="1" si="43"/>
        <v>2855</v>
      </c>
      <c r="BD38" s="27">
        <f t="shared" ca="1" si="44"/>
        <v>7.5869106525008907E-3</v>
      </c>
      <c r="BE38" s="28">
        <f t="shared" ca="1" si="45"/>
        <v>3174</v>
      </c>
      <c r="BF38" s="27">
        <f t="shared" ca="1" si="46"/>
        <v>8.4346250126227061E-3</v>
      </c>
      <c r="BG38">
        <f t="shared" ca="1" si="47"/>
        <v>0</v>
      </c>
      <c r="BH38" s="27" t="str">
        <f t="shared" ca="1" si="48"/>
        <v xml:space="preserve"> </v>
      </c>
      <c r="BI38">
        <f t="shared" ca="1" si="49"/>
        <v>0</v>
      </c>
      <c r="BJ38" s="27" t="str">
        <f t="shared" ca="1" si="50"/>
        <v xml:space="preserve"> </v>
      </c>
      <c r="BK38">
        <f t="shared" ca="1" si="51"/>
        <v>0</v>
      </c>
      <c r="BL38" s="27" t="str">
        <f t="shared" ca="1" si="52"/>
        <v xml:space="preserve"> </v>
      </c>
      <c r="BM38" s="28">
        <f t="shared" ca="1" si="53"/>
        <v>0</v>
      </c>
      <c r="BN38" s="27" t="str">
        <f t="shared" ca="1" si="54"/>
        <v xml:space="preserve"> </v>
      </c>
      <c r="BO38">
        <f t="shared" ca="1" si="55"/>
        <v>2855</v>
      </c>
      <c r="BP38" s="27">
        <f t="shared" ca="1" si="56"/>
        <v>7.5869106525008907E-3</v>
      </c>
      <c r="BQ38" s="28">
        <f t="shared" ca="1" si="57"/>
        <v>3174</v>
      </c>
      <c r="BR38" s="27">
        <f t="shared" ca="1" si="58"/>
        <v>8.4346250126227061E-3</v>
      </c>
      <c r="BS38">
        <f t="shared" ca="1" si="59"/>
        <v>897</v>
      </c>
      <c r="BT38" s="43">
        <f t="shared" ca="1" si="60"/>
        <v>0.45672097759674135</v>
      </c>
      <c r="BU38" s="150">
        <f t="shared" ca="1" si="61"/>
        <v>191</v>
      </c>
      <c r="BV38" s="150">
        <f t="shared" ca="1" si="62"/>
        <v>529</v>
      </c>
      <c r="BW38" s="150">
        <f t="shared" ca="1" si="63"/>
        <v>3</v>
      </c>
      <c r="BX38" s="150">
        <f t="shared" ca="1" si="64"/>
        <v>441</v>
      </c>
      <c r="BY38">
        <f t="shared" ca="1" si="65"/>
        <v>1164</v>
      </c>
      <c r="BZ38" s="27">
        <f t="shared" ca="1" si="66"/>
        <v>3.093227320319102E-3</v>
      </c>
      <c r="CA38">
        <f t="shared" ca="1" si="67"/>
        <v>0</v>
      </c>
      <c r="CB38" s="27">
        <f t="shared" ca="1" si="68"/>
        <v>0</v>
      </c>
      <c r="CC38" s="28">
        <f t="shared" ca="1" si="69"/>
        <v>450</v>
      </c>
      <c r="CD38" s="27">
        <f t="shared" ca="1" si="70"/>
        <v>5.0930327312236857E-3</v>
      </c>
      <c r="CE38" s="28">
        <f t="shared" ca="1" si="71"/>
        <v>8</v>
      </c>
      <c r="CF38" s="27">
        <f t="shared" ca="1" si="72"/>
        <v>9.0542804110643307E-5</v>
      </c>
      <c r="CG38" s="28">
        <f t="shared" ca="1" si="73"/>
        <v>458</v>
      </c>
      <c r="CH38" s="27">
        <f t="shared" ca="1" si="74"/>
        <v>5.1835755353343291E-3</v>
      </c>
      <c r="CI38" s="28">
        <f t="shared" ca="1" si="75"/>
        <v>1087</v>
      </c>
      <c r="CJ38" s="27">
        <f t="shared" ca="1" si="76"/>
        <v>6.9420938683492891E-3</v>
      </c>
      <c r="CK38" s="28">
        <f t="shared" ca="1" si="77"/>
        <v>34</v>
      </c>
      <c r="CL38" s="27">
        <f t="shared" ca="1" si="78"/>
        <v>2.171400106015417E-4</v>
      </c>
      <c r="CM38" s="28">
        <f t="shared" ca="1" si="79"/>
        <v>1121</v>
      </c>
      <c r="CN38" s="27">
        <f t="shared" ca="1" si="80"/>
        <v>7.1592338789508306E-3</v>
      </c>
      <c r="CO38" s="28">
        <f t="shared" ca="1" si="81"/>
        <v>1578</v>
      </c>
      <c r="CP38" s="27">
        <f t="shared" ca="1" si="82"/>
        <v>1.211032831422388E-2</v>
      </c>
      <c r="CQ38" s="28">
        <f t="shared" ca="1" si="83"/>
        <v>15</v>
      </c>
      <c r="CR38" s="27">
        <f t="shared" ca="1" si="84"/>
        <v>1.4058106841611996E-2</v>
      </c>
      <c r="CS38" s="28">
        <f t="shared" ca="1" si="85"/>
        <v>17</v>
      </c>
      <c r="CT38" s="27">
        <f t="shared" ca="1" si="86"/>
        <v>1.5932521087160263E-2</v>
      </c>
      <c r="CU38">
        <f t="shared" ca="1" si="87"/>
        <v>4338</v>
      </c>
      <c r="CV38" s="27">
        <f t="shared" ca="1" si="88"/>
        <v>1.1527852332941808E-2</v>
      </c>
    </row>
    <row r="39" spans="1:100" ht="15" x14ac:dyDescent="0.2">
      <c r="A39" s="23">
        <v>29</v>
      </c>
      <c r="B39" s="12" t="s">
        <v>39</v>
      </c>
      <c r="E39" s="92" t="s">
        <v>169</v>
      </c>
      <c r="F39" s="92" t="s">
        <v>169</v>
      </c>
      <c r="G39" s="92" t="s">
        <v>169</v>
      </c>
      <c r="H39">
        <f t="shared" ca="1" si="0"/>
        <v>5815</v>
      </c>
      <c r="I39">
        <f t="shared" ca="1" si="1"/>
        <v>5815</v>
      </c>
      <c r="J39">
        <f t="shared" ca="1" si="2"/>
        <v>1256</v>
      </c>
      <c r="K39">
        <f t="shared" ca="1" si="3"/>
        <v>3039</v>
      </c>
      <c r="L39">
        <f t="shared" ca="1" si="4"/>
        <v>1520</v>
      </c>
      <c r="M39" s="63">
        <f t="shared" ca="1" si="5"/>
        <v>0</v>
      </c>
      <c r="N39">
        <f t="shared" ca="1" si="6"/>
        <v>1256</v>
      </c>
      <c r="O39">
        <f t="shared" ca="1" si="7"/>
        <v>3039</v>
      </c>
      <c r="P39">
        <f t="shared" ca="1" si="8"/>
        <v>10</v>
      </c>
      <c r="Q39">
        <f t="shared" ca="1" si="9"/>
        <v>1510</v>
      </c>
      <c r="R39">
        <f t="shared" ca="1" si="10"/>
        <v>0</v>
      </c>
      <c r="S39">
        <f t="shared" ca="1" si="11"/>
        <v>5815</v>
      </c>
      <c r="T39">
        <f t="shared" ca="1" si="12"/>
        <v>0</v>
      </c>
      <c r="U39">
        <f t="shared" ca="1" si="13"/>
        <v>0</v>
      </c>
      <c r="V39">
        <f t="shared" ca="1" si="14"/>
        <v>0</v>
      </c>
      <c r="W39">
        <f t="shared" ca="1" si="15"/>
        <v>0</v>
      </c>
      <c r="X39">
        <f t="shared" ca="1" si="16"/>
        <v>10</v>
      </c>
      <c r="Y39">
        <f t="shared" ca="1" si="17"/>
        <v>10</v>
      </c>
      <c r="Z39" s="63">
        <f t="shared" ca="1" si="18"/>
        <v>0</v>
      </c>
      <c r="AA39">
        <f t="shared" ca="1" si="19"/>
        <v>12</v>
      </c>
      <c r="AB39" t="str">
        <f t="shared" ca="1" si="20"/>
        <v xml:space="preserve"> </v>
      </c>
      <c r="AG39">
        <f t="shared" ca="1" si="21"/>
        <v>0</v>
      </c>
      <c r="AH39" s="27">
        <f t="shared" ca="1" si="22"/>
        <v>0</v>
      </c>
      <c r="AI39">
        <f t="shared" ca="1" si="23"/>
        <v>32</v>
      </c>
      <c r="AJ39" s="27">
        <f t="shared" ca="1" si="24"/>
        <v>1.0529779532741033E-2</v>
      </c>
      <c r="AK39">
        <f t="shared" ca="1" si="25"/>
        <v>0</v>
      </c>
      <c r="AL39" s="27">
        <f t="shared" ca="1" si="26"/>
        <v>0</v>
      </c>
      <c r="AM39">
        <f t="shared" ca="1" si="27"/>
        <v>3</v>
      </c>
      <c r="AN39" s="27">
        <f t="shared" ca="1" si="28"/>
        <v>1.9867549668874172E-3</v>
      </c>
      <c r="AO39">
        <f t="shared" ca="1" si="29"/>
        <v>0</v>
      </c>
      <c r="AP39" s="27" t="str">
        <f t="shared" ca="1" si="30"/>
        <v xml:space="preserve"> </v>
      </c>
      <c r="AQ39">
        <f t="shared" ca="1" si="31"/>
        <v>35</v>
      </c>
      <c r="AR39" s="27">
        <f t="shared" ca="1" si="32"/>
        <v>6.0189165950128975E-3</v>
      </c>
      <c r="AS39">
        <f t="shared" ca="1" si="33"/>
        <v>20</v>
      </c>
      <c r="AT39" s="27">
        <f t="shared" ca="1" si="34"/>
        <v>1.5923566878980892E-2</v>
      </c>
      <c r="AU39">
        <f t="shared" ca="1" si="35"/>
        <v>3</v>
      </c>
      <c r="AV39" s="27">
        <f t="shared" ca="1" si="36"/>
        <v>9.871668311944718E-4</v>
      </c>
      <c r="AW39">
        <f t="shared" ca="1" si="37"/>
        <v>0</v>
      </c>
      <c r="AX39" s="27">
        <f t="shared" ca="1" si="38"/>
        <v>0</v>
      </c>
      <c r="AY39">
        <f t="shared" ca="1" si="39"/>
        <v>29</v>
      </c>
      <c r="AZ39" s="27">
        <f t="shared" ca="1" si="40"/>
        <v>1.9205298013245033E-2</v>
      </c>
      <c r="BA39">
        <f t="shared" ca="1" si="41"/>
        <v>0</v>
      </c>
      <c r="BB39" s="27" t="str">
        <f t="shared" ca="1" si="42"/>
        <v xml:space="preserve"> </v>
      </c>
      <c r="BC39">
        <f t="shared" ca="1" si="43"/>
        <v>52</v>
      </c>
      <c r="BD39" s="27">
        <f t="shared" ca="1" si="44"/>
        <v>8.9423903697334484E-3</v>
      </c>
      <c r="BE39" s="28">
        <f t="shared" ca="1" si="45"/>
        <v>87</v>
      </c>
      <c r="BF39" s="27">
        <f t="shared" ca="1" si="46"/>
        <v>1.4961306964746346E-2</v>
      </c>
      <c r="BG39">
        <f t="shared" ca="1" si="47"/>
        <v>0</v>
      </c>
      <c r="BH39" s="27" t="str">
        <f t="shared" ca="1" si="48"/>
        <v xml:space="preserve"> </v>
      </c>
      <c r="BI39">
        <f t="shared" ca="1" si="49"/>
        <v>0</v>
      </c>
      <c r="BJ39" s="27" t="str">
        <f t="shared" ca="1" si="50"/>
        <v xml:space="preserve"> </v>
      </c>
      <c r="BK39">
        <f t="shared" ca="1" si="51"/>
        <v>0</v>
      </c>
      <c r="BL39" s="27" t="str">
        <f t="shared" ca="1" si="52"/>
        <v xml:space="preserve"> </v>
      </c>
      <c r="BM39" s="28">
        <f t="shared" ca="1" si="53"/>
        <v>0</v>
      </c>
      <c r="BN39" s="27" t="str">
        <f t="shared" ca="1" si="54"/>
        <v xml:space="preserve"> </v>
      </c>
      <c r="BO39">
        <f t="shared" ca="1" si="55"/>
        <v>52</v>
      </c>
      <c r="BP39" s="27">
        <f t="shared" ca="1" si="56"/>
        <v>8.9423903697334484E-3</v>
      </c>
      <c r="BQ39" s="28">
        <f t="shared" ca="1" si="57"/>
        <v>87</v>
      </c>
      <c r="BR39" s="27">
        <f t="shared" ca="1" si="58"/>
        <v>1.4961306964746346E-2</v>
      </c>
      <c r="BS39">
        <f t="shared" ca="1" si="59"/>
        <v>2</v>
      </c>
      <c r="BT39" s="43">
        <f t="shared" ca="1" si="60"/>
        <v>0.16666666666666666</v>
      </c>
      <c r="BU39" s="150">
        <f t="shared" ca="1" si="61"/>
        <v>2</v>
      </c>
      <c r="BV39" s="150">
        <f t="shared" ca="1" si="62"/>
        <v>9</v>
      </c>
      <c r="BW39" s="150">
        <f t="shared" ca="1" si="63"/>
        <v>0</v>
      </c>
      <c r="BX39" s="150">
        <f t="shared" ca="1" si="64"/>
        <v>4</v>
      </c>
      <c r="BY39">
        <f t="shared" ca="1" si="65"/>
        <v>15</v>
      </c>
      <c r="BZ39" s="27">
        <f t="shared" ca="1" si="66"/>
        <v>2.5795356835769563E-3</v>
      </c>
      <c r="CA39">
        <f t="shared" ca="1" si="67"/>
        <v>1</v>
      </c>
      <c r="CB39" s="27">
        <f t="shared" ca="1" si="68"/>
        <v>1.7196904557179707E-4</v>
      </c>
      <c r="CC39" s="28">
        <f t="shared" ca="1" si="69"/>
        <v>20</v>
      </c>
      <c r="CD39" s="27">
        <f t="shared" ca="1" si="70"/>
        <v>1.5923566878980892E-2</v>
      </c>
      <c r="CE39" s="28">
        <f t="shared" ca="1" si="71"/>
        <v>0</v>
      </c>
      <c r="CF39" s="27">
        <f t="shared" ca="1" si="72"/>
        <v>0</v>
      </c>
      <c r="CG39" s="28">
        <f t="shared" ca="1" si="73"/>
        <v>20</v>
      </c>
      <c r="CH39" s="27">
        <f t="shared" ca="1" si="74"/>
        <v>1.5923566878980892E-2</v>
      </c>
      <c r="CI39" s="28">
        <f t="shared" ca="1" si="75"/>
        <v>3</v>
      </c>
      <c r="CJ39" s="27">
        <f t="shared" ca="1" si="76"/>
        <v>9.871668311944718E-4</v>
      </c>
      <c r="CK39" s="28">
        <f t="shared" ca="1" si="77"/>
        <v>32</v>
      </c>
      <c r="CL39" s="27">
        <f t="shared" ca="1" si="78"/>
        <v>1.0529779532741033E-2</v>
      </c>
      <c r="CM39" s="28">
        <f t="shared" ca="1" si="79"/>
        <v>35</v>
      </c>
      <c r="CN39" s="27">
        <f t="shared" ca="1" si="80"/>
        <v>1.1516946363935505E-2</v>
      </c>
      <c r="CO39" s="28">
        <f t="shared" ca="1" si="81"/>
        <v>32</v>
      </c>
      <c r="CP39" s="27">
        <f t="shared" ca="1" si="82"/>
        <v>2.119205298013245E-2</v>
      </c>
      <c r="CQ39" s="28">
        <f t="shared" ca="1" si="83"/>
        <v>0</v>
      </c>
      <c r="CR39" s="27">
        <f t="shared" ca="1" si="84"/>
        <v>0</v>
      </c>
      <c r="CS39" s="28">
        <f t="shared" ca="1" si="85"/>
        <v>0</v>
      </c>
      <c r="CT39" s="27">
        <f t="shared" ca="1" si="86"/>
        <v>0</v>
      </c>
      <c r="CU39">
        <f t="shared" ca="1" si="87"/>
        <v>102</v>
      </c>
      <c r="CV39" s="27">
        <f t="shared" ca="1" si="88"/>
        <v>1.7540842648323302E-2</v>
      </c>
    </row>
    <row r="40" spans="1:100" ht="15" x14ac:dyDescent="0.2">
      <c r="A40" s="81">
        <v>30</v>
      </c>
      <c r="B40" s="94" t="s">
        <v>104</v>
      </c>
      <c r="C40" s="97"/>
      <c r="D40" s="97"/>
      <c r="E40" s="95" t="s">
        <v>191</v>
      </c>
      <c r="F40" s="95" t="s">
        <v>191</v>
      </c>
      <c r="G40" s="95" t="s">
        <v>177</v>
      </c>
      <c r="H40">
        <f t="shared" ca="1" si="0"/>
        <v>53495</v>
      </c>
      <c r="I40">
        <f t="shared" ca="1" si="1"/>
        <v>53495</v>
      </c>
      <c r="J40">
        <f t="shared" ca="1" si="2"/>
        <v>14749</v>
      </c>
      <c r="K40">
        <f t="shared" ca="1" si="3"/>
        <v>24047</v>
      </c>
      <c r="L40">
        <f t="shared" ca="1" si="4"/>
        <v>14699</v>
      </c>
      <c r="M40" s="63">
        <f t="shared" ca="1" si="5"/>
        <v>0</v>
      </c>
      <c r="N40">
        <f t="shared" ca="1" si="6"/>
        <v>14748</v>
      </c>
      <c r="O40">
        <f t="shared" ca="1" si="7"/>
        <v>24046</v>
      </c>
      <c r="P40">
        <f t="shared" ca="1" si="8"/>
        <v>78</v>
      </c>
      <c r="Q40">
        <f t="shared" ca="1" si="9"/>
        <v>14621</v>
      </c>
      <c r="R40">
        <f t="shared" ca="1" si="10"/>
        <v>0</v>
      </c>
      <c r="S40">
        <f t="shared" ca="1" si="11"/>
        <v>53493</v>
      </c>
      <c r="T40">
        <f t="shared" ca="1" si="12"/>
        <v>1</v>
      </c>
      <c r="U40">
        <f t="shared" ca="1" si="13"/>
        <v>1</v>
      </c>
      <c r="V40">
        <f t="shared" ca="1" si="14"/>
        <v>0</v>
      </c>
      <c r="W40">
        <f t="shared" ca="1" si="15"/>
        <v>2</v>
      </c>
      <c r="X40">
        <f t="shared" ca="1" si="16"/>
        <v>78</v>
      </c>
      <c r="Y40">
        <f t="shared" ca="1" si="17"/>
        <v>78</v>
      </c>
      <c r="Z40" s="63">
        <f t="shared" ca="1" si="18"/>
        <v>0</v>
      </c>
      <c r="AA40">
        <f t="shared" ca="1" si="19"/>
        <v>114</v>
      </c>
      <c r="AB40" t="str">
        <f t="shared" ca="1" si="20"/>
        <v xml:space="preserve"> </v>
      </c>
      <c r="AG40">
        <f t="shared" ca="1" si="21"/>
        <v>16</v>
      </c>
      <c r="AH40" s="27">
        <f t="shared" ca="1" si="22"/>
        <v>1.0848928668294006E-3</v>
      </c>
      <c r="AI40">
        <f t="shared" ca="1" si="23"/>
        <v>50</v>
      </c>
      <c r="AJ40" s="27">
        <f t="shared" ca="1" si="24"/>
        <v>2.0793479164933877E-3</v>
      </c>
      <c r="AK40">
        <f t="shared" ca="1" si="25"/>
        <v>0</v>
      </c>
      <c r="AL40" s="27">
        <f t="shared" ca="1" si="26"/>
        <v>0</v>
      </c>
      <c r="AM40">
        <f t="shared" ca="1" si="27"/>
        <v>134</v>
      </c>
      <c r="AN40" s="27">
        <f t="shared" ca="1" si="28"/>
        <v>9.1648998016551544E-3</v>
      </c>
      <c r="AO40" t="str">
        <f t="shared" ca="1" si="29"/>
        <v xml:space="preserve">     NA</v>
      </c>
      <c r="AP40" s="27" t="str">
        <f t="shared" ca="1" si="30"/>
        <v xml:space="preserve"> </v>
      </c>
      <c r="AQ40">
        <f t="shared" ca="1" si="31"/>
        <v>200</v>
      </c>
      <c r="AR40" s="27">
        <f t="shared" ca="1" si="32"/>
        <v>3.7388069467033068E-3</v>
      </c>
      <c r="AS40">
        <f t="shared" ca="1" si="33"/>
        <v>127</v>
      </c>
      <c r="AT40" s="27">
        <f t="shared" ca="1" si="34"/>
        <v>8.6113371304583665E-3</v>
      </c>
      <c r="AU40">
        <f t="shared" ca="1" si="35"/>
        <v>332</v>
      </c>
      <c r="AV40" s="27">
        <f t="shared" ca="1" si="36"/>
        <v>1.3806870165516094E-2</v>
      </c>
      <c r="AW40">
        <f t="shared" ca="1" si="37"/>
        <v>0</v>
      </c>
      <c r="AX40" s="27">
        <f t="shared" ca="1" si="38"/>
        <v>0</v>
      </c>
      <c r="AY40">
        <f t="shared" ca="1" si="39"/>
        <v>213</v>
      </c>
      <c r="AZ40" s="27">
        <f t="shared" ca="1" si="40"/>
        <v>1.456808699815334E-2</v>
      </c>
      <c r="BA40" t="str">
        <f t="shared" ca="1" si="41"/>
        <v xml:space="preserve">     NA</v>
      </c>
      <c r="BB40" s="27" t="str">
        <f t="shared" ca="1" si="42"/>
        <v xml:space="preserve"> </v>
      </c>
      <c r="BC40">
        <f t="shared" ca="1" si="43"/>
        <v>672</v>
      </c>
      <c r="BD40" s="27">
        <f t="shared" ca="1" si="44"/>
        <v>1.2562391340923112E-2</v>
      </c>
      <c r="BE40" s="28">
        <f t="shared" ca="1" si="45"/>
        <v>872</v>
      </c>
      <c r="BF40" s="27">
        <f t="shared" ca="1" si="46"/>
        <v>1.6301198287626419E-2</v>
      </c>
      <c r="BG40">
        <f t="shared" ca="1" si="47"/>
        <v>0</v>
      </c>
      <c r="BH40" s="27">
        <f t="shared" ca="1" si="48"/>
        <v>0</v>
      </c>
      <c r="BI40">
        <f t="shared" ca="1" si="49"/>
        <v>0</v>
      </c>
      <c r="BJ40" s="27">
        <f t="shared" ca="1" si="50"/>
        <v>0</v>
      </c>
      <c r="BK40">
        <f t="shared" ca="1" si="51"/>
        <v>0</v>
      </c>
      <c r="BL40" s="27" t="str">
        <f t="shared" ca="1" si="52"/>
        <v xml:space="preserve"> </v>
      </c>
      <c r="BM40" s="28">
        <f t="shared" ca="1" si="53"/>
        <v>0</v>
      </c>
      <c r="BN40" s="27">
        <f t="shared" ca="1" si="54"/>
        <v>0</v>
      </c>
      <c r="BO40">
        <f t="shared" ca="1" si="55"/>
        <v>672</v>
      </c>
      <c r="BP40" s="27">
        <f t="shared" ca="1" si="56"/>
        <v>1.256192167492289E-2</v>
      </c>
      <c r="BQ40" s="28">
        <f t="shared" ca="1" si="57"/>
        <v>872</v>
      </c>
      <c r="BR40" s="27">
        <f t="shared" ca="1" si="58"/>
        <v>1.6300588840078511E-2</v>
      </c>
      <c r="BS40">
        <f t="shared" ca="1" si="59"/>
        <v>36</v>
      </c>
      <c r="BT40" s="43">
        <f t="shared" ca="1" si="60"/>
        <v>0.31578947368421051</v>
      </c>
      <c r="BU40" s="150">
        <f t="shared" ca="1" si="61"/>
        <v>27</v>
      </c>
      <c r="BV40" s="150">
        <f t="shared" ca="1" si="62"/>
        <v>66</v>
      </c>
      <c r="BW40" s="150">
        <f t="shared" ca="1" si="63"/>
        <v>0</v>
      </c>
      <c r="BX40" s="150">
        <f t="shared" ca="1" si="64"/>
        <v>28</v>
      </c>
      <c r="BY40">
        <f t="shared" ca="1" si="65"/>
        <v>121</v>
      </c>
      <c r="BZ40" s="27">
        <f t="shared" ca="1" si="66"/>
        <v>2.2618936349191512E-3</v>
      </c>
      <c r="CA40">
        <f t="shared" ca="1" si="67"/>
        <v>0</v>
      </c>
      <c r="CB40" s="27">
        <f t="shared" ca="1" si="68"/>
        <v>0</v>
      </c>
      <c r="CC40" s="28">
        <f t="shared" ca="1" si="69"/>
        <v>127</v>
      </c>
      <c r="CD40" s="27">
        <f t="shared" ca="1" si="70"/>
        <v>8.6107532714082315E-3</v>
      </c>
      <c r="CE40" s="28">
        <f t="shared" ca="1" si="71"/>
        <v>16</v>
      </c>
      <c r="CF40" s="121">
        <f t="shared" ca="1" si="72"/>
        <v>1.0848193097837142E-3</v>
      </c>
      <c r="CG40" s="28">
        <f t="shared" ca="1" si="73"/>
        <v>143</v>
      </c>
      <c r="CH40" s="27">
        <f t="shared" ca="1" si="74"/>
        <v>9.6955725811919448E-3</v>
      </c>
      <c r="CI40" s="28">
        <f t="shared" ca="1" si="75"/>
        <v>332</v>
      </c>
      <c r="CJ40" s="27">
        <f t="shared" ca="1" si="76"/>
        <v>1.3806296003659501E-2</v>
      </c>
      <c r="CK40" s="28">
        <f t="shared" ca="1" si="77"/>
        <v>50</v>
      </c>
      <c r="CL40" s="121">
        <f t="shared" ca="1" si="78"/>
        <v>2.0792614463342619E-3</v>
      </c>
      <c r="CM40" s="28">
        <f t="shared" ca="1" si="79"/>
        <v>382</v>
      </c>
      <c r="CN40" s="27">
        <f t="shared" ca="1" si="80"/>
        <v>1.5885557449993763E-2</v>
      </c>
      <c r="CO40" s="28">
        <f t="shared" ca="1" si="81"/>
        <v>347</v>
      </c>
      <c r="CP40" s="27">
        <f t="shared" ca="1" si="82"/>
        <v>2.3732986799808495E-2</v>
      </c>
      <c r="CQ40" s="28">
        <f t="shared" ca="1" si="83"/>
        <v>0</v>
      </c>
      <c r="CR40" s="27">
        <f t="shared" ca="1" si="84"/>
        <v>0</v>
      </c>
      <c r="CS40" s="28">
        <f t="shared" ca="1" si="85"/>
        <v>0</v>
      </c>
      <c r="CT40" s="27">
        <f t="shared" ca="1" si="86"/>
        <v>0</v>
      </c>
      <c r="CU40">
        <f t="shared" ca="1" si="87"/>
        <v>993</v>
      </c>
      <c r="CV40" s="27">
        <f t="shared" ca="1" si="88"/>
        <v>1.8562482474997664E-2</v>
      </c>
    </row>
    <row r="41" spans="1:100" ht="15" x14ac:dyDescent="0.2">
      <c r="A41" s="23">
        <v>31</v>
      </c>
      <c r="B41" s="12" t="s">
        <v>40</v>
      </c>
      <c r="E41" s="92" t="s">
        <v>169</v>
      </c>
      <c r="F41" s="92" t="s">
        <v>169</v>
      </c>
      <c r="G41" s="92" t="s">
        <v>169</v>
      </c>
      <c r="H41">
        <f t="shared" ca="1" si="0"/>
        <v>15292</v>
      </c>
      <c r="I41">
        <f t="shared" ca="1" si="1"/>
        <v>15292</v>
      </c>
      <c r="J41">
        <f t="shared" ca="1" si="2"/>
        <v>4354</v>
      </c>
      <c r="K41">
        <f t="shared" ca="1" si="3"/>
        <v>7349</v>
      </c>
      <c r="L41">
        <f t="shared" ca="1" si="4"/>
        <v>3589</v>
      </c>
      <c r="M41" s="63">
        <f t="shared" ca="1" si="5"/>
        <v>0</v>
      </c>
      <c r="N41">
        <f t="shared" ca="1" si="6"/>
        <v>4354</v>
      </c>
      <c r="O41">
        <f t="shared" ca="1" si="7"/>
        <v>7349</v>
      </c>
      <c r="P41">
        <f t="shared" ca="1" si="8"/>
        <v>18</v>
      </c>
      <c r="Q41">
        <f t="shared" ca="1" si="9"/>
        <v>3571</v>
      </c>
      <c r="R41">
        <f t="shared" ca="1" si="10"/>
        <v>0</v>
      </c>
      <c r="S41">
        <f t="shared" ca="1" si="11"/>
        <v>15292</v>
      </c>
      <c r="T41">
        <f t="shared" ca="1" si="12"/>
        <v>0</v>
      </c>
      <c r="U41">
        <f t="shared" ca="1" si="13"/>
        <v>0</v>
      </c>
      <c r="V41">
        <f t="shared" ca="1" si="14"/>
        <v>0</v>
      </c>
      <c r="W41">
        <f t="shared" ca="1" si="15"/>
        <v>0</v>
      </c>
      <c r="X41">
        <f t="shared" ca="1" si="16"/>
        <v>18</v>
      </c>
      <c r="Y41">
        <f t="shared" ca="1" si="17"/>
        <v>18</v>
      </c>
      <c r="Z41" s="63">
        <f t="shared" ca="1" si="18"/>
        <v>0</v>
      </c>
      <c r="AA41">
        <f t="shared" ca="1" si="19"/>
        <v>24</v>
      </c>
      <c r="AB41">
        <f t="shared" ca="1" si="20"/>
        <v>3</v>
      </c>
      <c r="AG41">
        <f t="shared" ca="1" si="21"/>
        <v>5</v>
      </c>
      <c r="AH41" s="27">
        <f t="shared" ca="1" si="22"/>
        <v>1.1483693155718878E-3</v>
      </c>
      <c r="AI41">
        <f t="shared" ca="1" si="23"/>
        <v>15</v>
      </c>
      <c r="AJ41" s="27">
        <f t="shared" ca="1" si="24"/>
        <v>2.0410940263981495E-3</v>
      </c>
      <c r="AK41">
        <f t="shared" ca="1" si="25"/>
        <v>1</v>
      </c>
      <c r="AL41" s="27">
        <f t="shared" ca="1" si="26"/>
        <v>5.5555555555555552E-2</v>
      </c>
      <c r="AM41">
        <f t="shared" ca="1" si="27"/>
        <v>10</v>
      </c>
      <c r="AN41" s="27">
        <f t="shared" ca="1" si="28"/>
        <v>2.800336040324839E-3</v>
      </c>
      <c r="AO41">
        <f t="shared" ca="1" si="29"/>
        <v>0</v>
      </c>
      <c r="AP41" s="27" t="str">
        <f t="shared" ca="1" si="30"/>
        <v xml:space="preserve"> </v>
      </c>
      <c r="AQ41">
        <f t="shared" ca="1" si="31"/>
        <v>31</v>
      </c>
      <c r="AR41" s="27">
        <f t="shared" ca="1" si="32"/>
        <v>2.0272037666753859E-3</v>
      </c>
      <c r="AS41">
        <f t="shared" ca="1" si="33"/>
        <v>30</v>
      </c>
      <c r="AT41" s="27">
        <f t="shared" ca="1" si="34"/>
        <v>6.8902158934313279E-3</v>
      </c>
      <c r="AU41">
        <f t="shared" ca="1" si="35"/>
        <v>64</v>
      </c>
      <c r="AV41" s="27">
        <f t="shared" ca="1" si="36"/>
        <v>8.7086678459654381E-3</v>
      </c>
      <c r="AW41">
        <f t="shared" ca="1" si="37"/>
        <v>0</v>
      </c>
      <c r="AX41" s="27">
        <f t="shared" ca="1" si="38"/>
        <v>0</v>
      </c>
      <c r="AY41">
        <f t="shared" ca="1" si="39"/>
        <v>41</v>
      </c>
      <c r="AZ41" s="27">
        <f t="shared" ca="1" si="40"/>
        <v>1.1481377765331841E-2</v>
      </c>
      <c r="BA41">
        <f t="shared" ca="1" si="41"/>
        <v>0</v>
      </c>
      <c r="BB41" s="27" t="str">
        <f t="shared" ca="1" si="42"/>
        <v xml:space="preserve"> </v>
      </c>
      <c r="BC41">
        <f t="shared" ca="1" si="43"/>
        <v>135</v>
      </c>
      <c r="BD41" s="27">
        <f t="shared" ca="1" si="44"/>
        <v>8.8281454355218416E-3</v>
      </c>
      <c r="BE41" s="28">
        <f t="shared" ca="1" si="45"/>
        <v>166</v>
      </c>
      <c r="BF41" s="27">
        <f t="shared" ca="1" si="46"/>
        <v>1.0855349202197228E-2</v>
      </c>
      <c r="BG41">
        <f t="shared" ca="1" si="47"/>
        <v>0</v>
      </c>
      <c r="BH41" s="27" t="str">
        <f t="shared" ca="1" si="48"/>
        <v xml:space="preserve"> </v>
      </c>
      <c r="BI41">
        <f t="shared" ca="1" si="49"/>
        <v>0</v>
      </c>
      <c r="BJ41" s="27" t="str">
        <f t="shared" ca="1" si="50"/>
        <v xml:space="preserve"> </v>
      </c>
      <c r="BK41">
        <f t="shared" ca="1" si="51"/>
        <v>0</v>
      </c>
      <c r="BL41" s="27" t="str">
        <f t="shared" ca="1" si="52"/>
        <v xml:space="preserve"> </v>
      </c>
      <c r="BM41" s="28">
        <f t="shared" ca="1" si="53"/>
        <v>0</v>
      </c>
      <c r="BN41" s="27" t="str">
        <f t="shared" ca="1" si="54"/>
        <v xml:space="preserve"> </v>
      </c>
      <c r="BO41">
        <f t="shared" ca="1" si="55"/>
        <v>135</v>
      </c>
      <c r="BP41" s="27">
        <f t="shared" ca="1" si="56"/>
        <v>8.8281454355218416E-3</v>
      </c>
      <c r="BQ41" s="28">
        <f t="shared" ca="1" si="57"/>
        <v>166</v>
      </c>
      <c r="BR41" s="27">
        <f t="shared" ca="1" si="58"/>
        <v>1.0855349202197228E-2</v>
      </c>
      <c r="BS41">
        <f t="shared" ca="1" si="59"/>
        <v>6</v>
      </c>
      <c r="BT41" s="43">
        <f t="shared" ca="1" si="60"/>
        <v>0.25</v>
      </c>
      <c r="BU41" s="150">
        <f t="shared" ca="1" si="61"/>
        <v>5</v>
      </c>
      <c r="BV41" s="150">
        <f t="shared" ca="1" si="62"/>
        <v>14</v>
      </c>
      <c r="BW41" s="150">
        <f t="shared" ca="1" si="63"/>
        <v>0</v>
      </c>
      <c r="BX41" s="150">
        <f t="shared" ca="1" si="64"/>
        <v>1</v>
      </c>
      <c r="BY41">
        <f t="shared" ca="1" si="65"/>
        <v>20</v>
      </c>
      <c r="BZ41" s="27">
        <f t="shared" ca="1" si="66"/>
        <v>1.3078733978550876E-3</v>
      </c>
      <c r="CA41">
        <f t="shared" ca="1" si="67"/>
        <v>4</v>
      </c>
      <c r="CB41" s="27">
        <f t="shared" ca="1" si="68"/>
        <v>2.615746795710175E-4</v>
      </c>
      <c r="CC41" s="28">
        <f t="shared" ca="1" si="69"/>
        <v>30</v>
      </c>
      <c r="CD41" s="27">
        <f t="shared" ca="1" si="70"/>
        <v>6.8902158934313279E-3</v>
      </c>
      <c r="CE41" s="28">
        <f t="shared" ca="1" si="71"/>
        <v>5</v>
      </c>
      <c r="CF41" s="27">
        <f t="shared" ca="1" si="72"/>
        <v>1.1483693155718878E-3</v>
      </c>
      <c r="CG41" s="28">
        <f t="shared" ca="1" si="73"/>
        <v>35</v>
      </c>
      <c r="CH41" s="27">
        <f t="shared" ca="1" si="74"/>
        <v>8.0385852090032149E-3</v>
      </c>
      <c r="CI41" s="28">
        <f t="shared" ca="1" si="75"/>
        <v>64</v>
      </c>
      <c r="CJ41" s="27">
        <f t="shared" ca="1" si="76"/>
        <v>8.7086678459654381E-3</v>
      </c>
      <c r="CK41" s="28">
        <f t="shared" ca="1" si="77"/>
        <v>15</v>
      </c>
      <c r="CL41" s="27">
        <f t="shared" ca="1" si="78"/>
        <v>2.0410940263981495E-3</v>
      </c>
      <c r="CM41" s="28">
        <f t="shared" ca="1" si="79"/>
        <v>79</v>
      </c>
      <c r="CN41" s="27">
        <f t="shared" ca="1" si="80"/>
        <v>1.0749761872363588E-2</v>
      </c>
      <c r="CO41" s="28">
        <f t="shared" ca="1" si="81"/>
        <v>51</v>
      </c>
      <c r="CP41" s="27">
        <f t="shared" ca="1" si="82"/>
        <v>1.4281713805656678E-2</v>
      </c>
      <c r="CQ41" s="28">
        <f t="shared" ca="1" si="83"/>
        <v>0</v>
      </c>
      <c r="CR41" s="27">
        <f t="shared" ca="1" si="84"/>
        <v>0</v>
      </c>
      <c r="CS41" s="28">
        <f t="shared" ca="1" si="85"/>
        <v>1</v>
      </c>
      <c r="CT41" s="27">
        <f t="shared" ca="1" si="86"/>
        <v>5.5555555555555552E-2</v>
      </c>
      <c r="CU41">
        <f t="shared" ca="1" si="87"/>
        <v>186</v>
      </c>
      <c r="CV41" s="27">
        <f t="shared" ca="1" si="88"/>
        <v>1.2163222600052315E-2</v>
      </c>
    </row>
    <row r="42" spans="1:100" ht="15" x14ac:dyDescent="0.2">
      <c r="A42" s="23">
        <v>32</v>
      </c>
      <c r="B42" s="12" t="s">
        <v>131</v>
      </c>
      <c r="E42" s="92" t="s">
        <v>171</v>
      </c>
      <c r="F42" s="92" t="s">
        <v>171</v>
      </c>
      <c r="G42" s="92" t="s">
        <v>171</v>
      </c>
      <c r="H42">
        <f t="shared" ca="1" si="0"/>
        <v>6354</v>
      </c>
      <c r="I42">
        <f t="shared" ca="1" si="1"/>
        <v>6354</v>
      </c>
      <c r="J42">
        <f t="shared" ca="1" si="2"/>
        <v>1587</v>
      </c>
      <c r="K42">
        <f t="shared" ca="1" si="3"/>
        <v>3550</v>
      </c>
      <c r="L42">
        <f t="shared" ca="1" si="4"/>
        <v>1217</v>
      </c>
      <c r="M42" s="63">
        <f t="shared" ca="1" si="5"/>
        <v>0</v>
      </c>
      <c r="N42">
        <f t="shared" ca="1" si="6"/>
        <v>1587</v>
      </c>
      <c r="O42">
        <f t="shared" ca="1" si="7"/>
        <v>3550</v>
      </c>
      <c r="P42">
        <f t="shared" ca="1" si="8"/>
        <v>25</v>
      </c>
      <c r="Q42">
        <f t="shared" ca="1" si="9"/>
        <v>1186</v>
      </c>
      <c r="R42">
        <f t="shared" ca="1" si="10"/>
        <v>6</v>
      </c>
      <c r="S42">
        <f t="shared" ca="1" si="11"/>
        <v>6354</v>
      </c>
      <c r="T42">
        <f t="shared" ca="1" si="12"/>
        <v>0</v>
      </c>
      <c r="U42">
        <f t="shared" ca="1" si="13"/>
        <v>0</v>
      </c>
      <c r="V42">
        <f t="shared" ca="1" si="14"/>
        <v>0</v>
      </c>
      <c r="W42">
        <f t="shared" ca="1" si="15"/>
        <v>0</v>
      </c>
      <c r="X42">
        <f t="shared" ca="1" si="16"/>
        <v>25</v>
      </c>
      <c r="Y42">
        <f t="shared" ca="1" si="17"/>
        <v>25</v>
      </c>
      <c r="Z42" s="63">
        <f t="shared" ca="1" si="18"/>
        <v>0</v>
      </c>
      <c r="AA42">
        <f t="shared" ca="1" si="19"/>
        <v>27</v>
      </c>
      <c r="AB42" t="str">
        <f t="shared" ca="1" si="20"/>
        <v xml:space="preserve"> </v>
      </c>
      <c r="AG42">
        <f t="shared" ca="1" si="21"/>
        <v>0</v>
      </c>
      <c r="AH42" s="27">
        <f t="shared" ca="1" si="22"/>
        <v>0</v>
      </c>
      <c r="AI42">
        <f t="shared" ca="1" si="23"/>
        <v>0</v>
      </c>
      <c r="AJ42" s="27">
        <f t="shared" ca="1" si="24"/>
        <v>0</v>
      </c>
      <c r="AK42">
        <f t="shared" ca="1" si="25"/>
        <v>0</v>
      </c>
      <c r="AL42" s="27">
        <f t="shared" ca="1" si="26"/>
        <v>0</v>
      </c>
      <c r="AM42">
        <f t="shared" ca="1" si="27"/>
        <v>0</v>
      </c>
      <c r="AN42" s="27">
        <f t="shared" ca="1" si="28"/>
        <v>0</v>
      </c>
      <c r="AO42">
        <f t="shared" ca="1" si="29"/>
        <v>0</v>
      </c>
      <c r="AP42" s="27">
        <f t="shared" ca="1" si="30"/>
        <v>0</v>
      </c>
      <c r="AQ42" t="str">
        <f t="shared" ca="1" si="31"/>
        <v xml:space="preserve">     NA</v>
      </c>
      <c r="AR42" s="27" t="str">
        <f t="shared" ca="1" si="32"/>
        <v xml:space="preserve"> </v>
      </c>
      <c r="AS42">
        <f t="shared" ca="1" si="33"/>
        <v>13</v>
      </c>
      <c r="AT42" s="27">
        <f t="shared" ca="1" si="34"/>
        <v>8.1915563957151855E-3</v>
      </c>
      <c r="AU42">
        <f t="shared" ca="1" si="35"/>
        <v>17</v>
      </c>
      <c r="AV42" s="27">
        <f t="shared" ca="1" si="36"/>
        <v>4.7887323943661972E-3</v>
      </c>
      <c r="AW42">
        <f t="shared" ca="1" si="37"/>
        <v>0</v>
      </c>
      <c r="AX42" s="27">
        <f t="shared" ca="1" si="38"/>
        <v>0</v>
      </c>
      <c r="AY42">
        <f t="shared" ca="1" si="39"/>
        <v>11</v>
      </c>
      <c r="AZ42" s="27">
        <f t="shared" ca="1" si="40"/>
        <v>9.2748735244519397E-3</v>
      </c>
      <c r="BA42">
        <f t="shared" ca="1" si="41"/>
        <v>0</v>
      </c>
      <c r="BB42" s="27">
        <f t="shared" ca="1" si="42"/>
        <v>0</v>
      </c>
      <c r="BC42">
        <f t="shared" ca="1" si="43"/>
        <v>41</v>
      </c>
      <c r="BD42" s="27">
        <f t="shared" ca="1" si="44"/>
        <v>6.4526282656594269E-3</v>
      </c>
      <c r="BE42" s="28">
        <f t="shared" ca="1" si="45"/>
        <v>41</v>
      </c>
      <c r="BF42" s="27">
        <f t="shared" ca="1" si="46"/>
        <v>6.4526282656594269E-3</v>
      </c>
      <c r="BG42">
        <f t="shared" ca="1" si="47"/>
        <v>0</v>
      </c>
      <c r="BH42" s="27" t="str">
        <f t="shared" ca="1" si="48"/>
        <v xml:space="preserve"> </v>
      </c>
      <c r="BI42">
        <f t="shared" ca="1" si="49"/>
        <v>0</v>
      </c>
      <c r="BJ42" s="27" t="str">
        <f t="shared" ca="1" si="50"/>
        <v xml:space="preserve"> </v>
      </c>
      <c r="BK42">
        <f t="shared" ca="1" si="51"/>
        <v>0</v>
      </c>
      <c r="BL42" s="27" t="str">
        <f t="shared" ca="1" si="52"/>
        <v xml:space="preserve"> </v>
      </c>
      <c r="BM42" s="28">
        <f t="shared" ca="1" si="53"/>
        <v>0</v>
      </c>
      <c r="BN42" s="27" t="str">
        <f t="shared" ca="1" si="54"/>
        <v xml:space="preserve"> </v>
      </c>
      <c r="BO42">
        <f t="shared" ca="1" si="55"/>
        <v>41</v>
      </c>
      <c r="BP42" s="27">
        <f t="shared" ca="1" si="56"/>
        <v>6.4526282656594269E-3</v>
      </c>
      <c r="BQ42" s="28">
        <f t="shared" ca="1" si="57"/>
        <v>41</v>
      </c>
      <c r="BR42" s="27">
        <f t="shared" ca="1" si="58"/>
        <v>6.4526282656594269E-3</v>
      </c>
      <c r="BS42">
        <f t="shared" ca="1" si="59"/>
        <v>2</v>
      </c>
      <c r="BT42" s="43">
        <f t="shared" ca="1" si="60"/>
        <v>7.407407407407407E-2</v>
      </c>
      <c r="BU42" s="150">
        <f t="shared" ca="1" si="61"/>
        <v>4</v>
      </c>
      <c r="BV42" s="150">
        <f t="shared" ca="1" si="62"/>
        <v>3</v>
      </c>
      <c r="BW42" s="150">
        <f t="shared" ca="1" si="63"/>
        <v>0</v>
      </c>
      <c r="BX42" s="150">
        <f t="shared" ca="1" si="64"/>
        <v>1</v>
      </c>
      <c r="BY42">
        <f t="shared" ca="1" si="65"/>
        <v>8</v>
      </c>
      <c r="BZ42" s="27">
        <f t="shared" ca="1" si="66"/>
        <v>1.2590494176896443E-3</v>
      </c>
      <c r="CA42">
        <f t="shared" ca="1" si="67"/>
        <v>0</v>
      </c>
      <c r="CB42" s="27">
        <f t="shared" ca="1" si="68"/>
        <v>0</v>
      </c>
      <c r="CC42" s="28">
        <f t="shared" ca="1" si="69"/>
        <v>13</v>
      </c>
      <c r="CD42" s="27">
        <f t="shared" ca="1" si="70"/>
        <v>8.1915563957151855E-3</v>
      </c>
      <c r="CE42" s="28">
        <f t="shared" ca="1" si="71"/>
        <v>0</v>
      </c>
      <c r="CF42" s="27">
        <f t="shared" ca="1" si="72"/>
        <v>0</v>
      </c>
      <c r="CG42" s="28">
        <f t="shared" ca="1" si="73"/>
        <v>13</v>
      </c>
      <c r="CH42" s="27">
        <f t="shared" ca="1" si="74"/>
        <v>8.1915563957151855E-3</v>
      </c>
      <c r="CI42" s="28">
        <f t="shared" ca="1" si="75"/>
        <v>17</v>
      </c>
      <c r="CJ42" s="27">
        <f t="shared" ca="1" si="76"/>
        <v>4.7887323943661972E-3</v>
      </c>
      <c r="CK42" s="28">
        <f t="shared" ca="1" si="77"/>
        <v>0</v>
      </c>
      <c r="CL42" s="27">
        <f t="shared" ca="1" si="78"/>
        <v>0</v>
      </c>
      <c r="CM42" s="28">
        <f t="shared" ca="1" si="79"/>
        <v>17</v>
      </c>
      <c r="CN42" s="27">
        <f t="shared" ca="1" si="80"/>
        <v>4.7887323943661972E-3</v>
      </c>
      <c r="CO42" s="28">
        <f t="shared" ca="1" si="81"/>
        <v>11</v>
      </c>
      <c r="CP42" s="27">
        <f t="shared" ca="1" si="82"/>
        <v>9.2748735244519397E-3</v>
      </c>
      <c r="CQ42" s="28">
        <f t="shared" ca="1" si="83"/>
        <v>0</v>
      </c>
      <c r="CR42" s="27">
        <f t="shared" ca="1" si="84"/>
        <v>0</v>
      </c>
      <c r="CS42" s="28">
        <f t="shared" ca="1" si="85"/>
        <v>0</v>
      </c>
      <c r="CT42" s="27">
        <f t="shared" ca="1" si="86"/>
        <v>0</v>
      </c>
      <c r="CU42">
        <f t="shared" ca="1" si="87"/>
        <v>49</v>
      </c>
      <c r="CV42" s="27">
        <f t="shared" ca="1" si="88"/>
        <v>7.711677683349071E-3</v>
      </c>
    </row>
    <row r="43" spans="1:100" ht="15" x14ac:dyDescent="0.2">
      <c r="A43" s="23">
        <v>33</v>
      </c>
      <c r="B43" s="12" t="s">
        <v>132</v>
      </c>
      <c r="E43" s="92" t="s">
        <v>169</v>
      </c>
      <c r="F43" s="92" t="s">
        <v>169</v>
      </c>
      <c r="G43" s="92" t="s">
        <v>169</v>
      </c>
      <c r="H43">
        <f t="shared" ca="1" si="0"/>
        <v>2673</v>
      </c>
      <c r="I43">
        <f t="shared" ca="1" si="1"/>
        <v>2673</v>
      </c>
      <c r="J43">
        <f t="shared" ca="1" si="2"/>
        <v>693</v>
      </c>
      <c r="K43">
        <f t="shared" ca="1" si="3"/>
        <v>1500</v>
      </c>
      <c r="L43">
        <f t="shared" ca="1" si="4"/>
        <v>480</v>
      </c>
      <c r="M43" s="63">
        <f t="shared" ca="1" si="5"/>
        <v>0</v>
      </c>
      <c r="N43">
        <f t="shared" ca="1" si="6"/>
        <v>693</v>
      </c>
      <c r="O43">
        <f t="shared" ca="1" si="7"/>
        <v>1500</v>
      </c>
      <c r="P43">
        <f t="shared" ca="1" si="8"/>
        <v>3</v>
      </c>
      <c r="Q43">
        <f t="shared" ca="1" si="9"/>
        <v>477</v>
      </c>
      <c r="R43">
        <f t="shared" ca="1" si="10"/>
        <v>0</v>
      </c>
      <c r="S43">
        <f t="shared" ca="1" si="11"/>
        <v>2673</v>
      </c>
      <c r="T43">
        <f t="shared" ca="1" si="12"/>
        <v>0</v>
      </c>
      <c r="U43">
        <f t="shared" ca="1" si="13"/>
        <v>0</v>
      </c>
      <c r="V43">
        <f t="shared" ca="1" si="14"/>
        <v>0</v>
      </c>
      <c r="W43">
        <f t="shared" ca="1" si="15"/>
        <v>0</v>
      </c>
      <c r="X43">
        <f t="shared" ca="1" si="16"/>
        <v>3</v>
      </c>
      <c r="Y43">
        <f t="shared" ca="1" si="17"/>
        <v>3</v>
      </c>
      <c r="Z43" s="63">
        <f t="shared" ca="1" si="18"/>
        <v>0</v>
      </c>
      <c r="AA43">
        <f t="shared" ca="1" si="19"/>
        <v>3</v>
      </c>
      <c r="AB43" t="str">
        <f t="shared" ca="1" si="20"/>
        <v xml:space="preserve"> </v>
      </c>
      <c r="AG43">
        <f t="shared" ca="1" si="21"/>
        <v>0</v>
      </c>
      <c r="AH43" s="27">
        <f t="shared" ca="1" si="22"/>
        <v>0</v>
      </c>
      <c r="AI43">
        <f t="shared" ca="1" si="23"/>
        <v>2</v>
      </c>
      <c r="AJ43" s="27">
        <f t="shared" ca="1" si="24"/>
        <v>1.3333333333333333E-3</v>
      </c>
      <c r="AK43">
        <f t="shared" ca="1" si="25"/>
        <v>0</v>
      </c>
      <c r="AL43" s="27">
        <f t="shared" ca="1" si="26"/>
        <v>0</v>
      </c>
      <c r="AM43">
        <f t="shared" ca="1" si="27"/>
        <v>1</v>
      </c>
      <c r="AN43" s="27">
        <f t="shared" ca="1" si="28"/>
        <v>2.0964360587002098E-3</v>
      </c>
      <c r="AO43" t="str">
        <f t="shared" ca="1" si="29"/>
        <v xml:space="preserve">     NA</v>
      </c>
      <c r="AP43" s="27" t="str">
        <f t="shared" ca="1" si="30"/>
        <v xml:space="preserve"> </v>
      </c>
      <c r="AQ43">
        <f t="shared" ca="1" si="31"/>
        <v>3</v>
      </c>
      <c r="AR43" s="27">
        <f t="shared" ca="1" si="32"/>
        <v>1.1223344556677891E-3</v>
      </c>
      <c r="AS43">
        <f t="shared" ca="1" si="33"/>
        <v>22</v>
      </c>
      <c r="AT43" s="27">
        <f t="shared" ca="1" si="34"/>
        <v>3.1746031746031744E-2</v>
      </c>
      <c r="AU43">
        <f t="shared" ca="1" si="35"/>
        <v>23</v>
      </c>
      <c r="AV43" s="27">
        <f t="shared" ca="1" si="36"/>
        <v>1.5333333333333332E-2</v>
      </c>
      <c r="AW43">
        <f t="shared" ca="1" si="37"/>
        <v>0</v>
      </c>
      <c r="AX43" s="27">
        <f t="shared" ca="1" si="38"/>
        <v>0</v>
      </c>
      <c r="AY43">
        <f t="shared" ca="1" si="39"/>
        <v>13</v>
      </c>
      <c r="AZ43" s="27">
        <f t="shared" ca="1" si="40"/>
        <v>2.7253668763102725E-2</v>
      </c>
      <c r="BA43" t="str">
        <f t="shared" ca="1" si="41"/>
        <v xml:space="preserve">     NA</v>
      </c>
      <c r="BB43" s="27" t="str">
        <f t="shared" ca="1" si="42"/>
        <v xml:space="preserve"> </v>
      </c>
      <c r="BC43">
        <f t="shared" ca="1" si="43"/>
        <v>58</v>
      </c>
      <c r="BD43" s="27">
        <f t="shared" ca="1" si="44"/>
        <v>2.1698466142910586E-2</v>
      </c>
      <c r="BE43" s="28">
        <f t="shared" ca="1" si="45"/>
        <v>61</v>
      </c>
      <c r="BF43" s="27">
        <f t="shared" ca="1" si="46"/>
        <v>2.2820800598578377E-2</v>
      </c>
      <c r="BG43">
        <f t="shared" ca="1" si="47"/>
        <v>0</v>
      </c>
      <c r="BH43" s="27" t="str">
        <f t="shared" ca="1" si="48"/>
        <v xml:space="preserve"> </v>
      </c>
      <c r="BI43">
        <f t="shared" ca="1" si="49"/>
        <v>0</v>
      </c>
      <c r="BJ43" s="27" t="str">
        <f t="shared" ca="1" si="50"/>
        <v xml:space="preserve"> </v>
      </c>
      <c r="BK43">
        <f t="shared" ca="1" si="51"/>
        <v>0</v>
      </c>
      <c r="BL43" s="27" t="str">
        <f t="shared" ca="1" si="52"/>
        <v xml:space="preserve"> </v>
      </c>
      <c r="BM43" s="28">
        <f t="shared" ca="1" si="53"/>
        <v>0</v>
      </c>
      <c r="BN43" s="27" t="str">
        <f t="shared" ca="1" si="54"/>
        <v xml:space="preserve"> </v>
      </c>
      <c r="BO43">
        <f t="shared" ca="1" si="55"/>
        <v>58</v>
      </c>
      <c r="BP43" s="27">
        <f t="shared" ca="1" si="56"/>
        <v>2.1698466142910586E-2</v>
      </c>
      <c r="BQ43" s="28">
        <f t="shared" ca="1" si="57"/>
        <v>61</v>
      </c>
      <c r="BR43" s="27">
        <f t="shared" ca="1" si="58"/>
        <v>2.2820800598578377E-2</v>
      </c>
      <c r="BS43">
        <f t="shared" ca="1" si="59"/>
        <v>0</v>
      </c>
      <c r="BT43" s="43">
        <f t="shared" ca="1" si="60"/>
        <v>0</v>
      </c>
      <c r="BU43" s="150">
        <f t="shared" ca="1" si="61"/>
        <v>2</v>
      </c>
      <c r="BV43" s="150">
        <f t="shared" ca="1" si="62"/>
        <v>10</v>
      </c>
      <c r="BW43" s="150">
        <f t="shared" ca="1" si="63"/>
        <v>0</v>
      </c>
      <c r="BX43" s="150">
        <f t="shared" ca="1" si="64"/>
        <v>1</v>
      </c>
      <c r="BY43">
        <f t="shared" ca="1" si="65"/>
        <v>13</v>
      </c>
      <c r="BZ43" s="27">
        <f t="shared" ca="1" si="66"/>
        <v>4.8634493078937528E-3</v>
      </c>
      <c r="CA43" t="str">
        <f t="shared" ca="1" si="67"/>
        <v xml:space="preserve">     NA</v>
      </c>
      <c r="CB43" s="27" t="str">
        <f t="shared" ca="1" si="68"/>
        <v xml:space="preserve"> </v>
      </c>
      <c r="CC43" s="28">
        <f t="shared" ca="1" si="69"/>
        <v>22</v>
      </c>
      <c r="CD43" s="27">
        <f t="shared" ca="1" si="70"/>
        <v>3.1746031746031744E-2</v>
      </c>
      <c r="CE43" s="28">
        <f t="shared" ca="1" si="71"/>
        <v>0</v>
      </c>
      <c r="CF43" s="27">
        <f t="shared" ca="1" si="72"/>
        <v>0</v>
      </c>
      <c r="CG43" s="28">
        <f t="shared" ca="1" si="73"/>
        <v>22</v>
      </c>
      <c r="CH43" s="27">
        <f t="shared" ca="1" si="74"/>
        <v>3.1746031746031744E-2</v>
      </c>
      <c r="CI43" s="28">
        <f t="shared" ca="1" si="75"/>
        <v>23</v>
      </c>
      <c r="CJ43" s="27">
        <f t="shared" ca="1" si="76"/>
        <v>1.5333333333333332E-2</v>
      </c>
      <c r="CK43" s="28">
        <f t="shared" ca="1" si="77"/>
        <v>2</v>
      </c>
      <c r="CL43" s="27">
        <f t="shared" ca="1" si="78"/>
        <v>1.3333333333333333E-3</v>
      </c>
      <c r="CM43" s="28">
        <f t="shared" ca="1" si="79"/>
        <v>25</v>
      </c>
      <c r="CN43" s="27">
        <f t="shared" ca="1" si="80"/>
        <v>1.6666666666666666E-2</v>
      </c>
      <c r="CO43" s="28">
        <f t="shared" ca="1" si="81"/>
        <v>14</v>
      </c>
      <c r="CP43" s="27">
        <f t="shared" ca="1" si="82"/>
        <v>2.9350104821802937E-2</v>
      </c>
      <c r="CQ43" s="28">
        <f t="shared" ca="1" si="83"/>
        <v>0</v>
      </c>
      <c r="CR43" s="27">
        <f t="shared" ca="1" si="84"/>
        <v>0</v>
      </c>
      <c r="CS43" s="28">
        <f t="shared" ca="1" si="85"/>
        <v>0</v>
      </c>
      <c r="CT43" s="27">
        <f t="shared" ca="1" si="86"/>
        <v>0</v>
      </c>
      <c r="CU43">
        <f t="shared" ca="1" si="87"/>
        <v>74</v>
      </c>
      <c r="CV43" s="27">
        <f t="shared" ca="1" si="88"/>
        <v>2.7684249906472128E-2</v>
      </c>
    </row>
    <row r="44" spans="1:100" ht="15" x14ac:dyDescent="0.2">
      <c r="A44" s="81">
        <v>34</v>
      </c>
      <c r="B44" s="94" t="s">
        <v>113</v>
      </c>
      <c r="C44" s="97"/>
      <c r="D44" s="97"/>
      <c r="E44" s="95" t="s">
        <v>172</v>
      </c>
      <c r="F44" s="95" t="s">
        <v>172</v>
      </c>
      <c r="G44" s="95" t="s">
        <v>175</v>
      </c>
      <c r="H44">
        <f t="shared" ca="1" si="0"/>
        <v>114175</v>
      </c>
      <c r="I44">
        <f t="shared" ca="1" si="1"/>
        <v>114175</v>
      </c>
      <c r="J44">
        <f t="shared" ca="1" si="2"/>
        <v>28798</v>
      </c>
      <c r="K44">
        <f t="shared" ca="1" si="3"/>
        <v>60379</v>
      </c>
      <c r="L44">
        <f t="shared" ca="1" si="4"/>
        <v>24998</v>
      </c>
      <c r="M44" s="63">
        <f t="shared" ca="1" si="5"/>
        <v>0</v>
      </c>
      <c r="N44">
        <f t="shared" ca="1" si="6"/>
        <v>28798</v>
      </c>
      <c r="O44">
        <f t="shared" ca="1" si="7"/>
        <v>60370</v>
      </c>
      <c r="P44">
        <f t="shared" ca="1" si="8"/>
        <v>279</v>
      </c>
      <c r="Q44">
        <f t="shared" ca="1" si="9"/>
        <v>24714</v>
      </c>
      <c r="R44">
        <f t="shared" ca="1" si="10"/>
        <v>5</v>
      </c>
      <c r="S44">
        <f t="shared" ca="1" si="11"/>
        <v>114166</v>
      </c>
      <c r="T44">
        <f t="shared" ca="1" si="12"/>
        <v>0</v>
      </c>
      <c r="U44">
        <f t="shared" ca="1" si="13"/>
        <v>9</v>
      </c>
      <c r="V44">
        <f t="shared" ca="1" si="14"/>
        <v>0</v>
      </c>
      <c r="W44">
        <f t="shared" ca="1" si="15"/>
        <v>9</v>
      </c>
      <c r="X44">
        <f t="shared" ca="1" si="16"/>
        <v>279</v>
      </c>
      <c r="Y44">
        <f t="shared" ca="1" si="17"/>
        <v>279</v>
      </c>
      <c r="Z44" s="63">
        <f t="shared" ca="1" si="18"/>
        <v>0</v>
      </c>
      <c r="AA44">
        <f t="shared" ca="1" si="19"/>
        <v>327</v>
      </c>
      <c r="AB44">
        <f t="shared" ca="1" si="20"/>
        <v>10</v>
      </c>
      <c r="AG44">
        <f t="shared" ca="1" si="21"/>
        <v>43</v>
      </c>
      <c r="AH44" s="27">
        <f t="shared" ca="1" si="22"/>
        <v>1.4931592471699423E-3</v>
      </c>
      <c r="AI44">
        <f t="shared" ca="1" si="23"/>
        <v>108</v>
      </c>
      <c r="AJ44" s="27">
        <f t="shared" ca="1" si="24"/>
        <v>1.7889680304787145E-3</v>
      </c>
      <c r="AK44">
        <f t="shared" ca="1" si="25"/>
        <v>0</v>
      </c>
      <c r="AL44" s="27">
        <f t="shared" ca="1" si="26"/>
        <v>0</v>
      </c>
      <c r="AM44">
        <f t="shared" ca="1" si="27"/>
        <v>59</v>
      </c>
      <c r="AN44" s="27">
        <f t="shared" ca="1" si="28"/>
        <v>2.3873108359634214E-3</v>
      </c>
      <c r="AO44">
        <f t="shared" ca="1" si="29"/>
        <v>0</v>
      </c>
      <c r="AP44" s="27">
        <f t="shared" ca="1" si="30"/>
        <v>0</v>
      </c>
      <c r="AQ44">
        <f t="shared" ca="1" si="31"/>
        <v>210</v>
      </c>
      <c r="AR44" s="27">
        <f t="shared" ca="1" si="32"/>
        <v>1.8394267995725522E-3</v>
      </c>
      <c r="AS44">
        <f t="shared" ca="1" si="33"/>
        <v>288</v>
      </c>
      <c r="AT44" s="27">
        <f t="shared" ca="1" si="34"/>
        <v>1.0000694492673103E-2</v>
      </c>
      <c r="AU44">
        <f t="shared" ca="1" si="35"/>
        <v>787</v>
      </c>
      <c r="AV44" s="27">
        <f t="shared" ca="1" si="36"/>
        <v>1.3036276296173595E-2</v>
      </c>
      <c r="AW44">
        <f t="shared" ca="1" si="37"/>
        <v>4</v>
      </c>
      <c r="AX44" s="27">
        <f t="shared" ca="1" si="38"/>
        <v>1.4336917562724014E-2</v>
      </c>
      <c r="AY44">
        <f t="shared" ca="1" si="39"/>
        <v>371</v>
      </c>
      <c r="AZ44" s="27">
        <f t="shared" ca="1" si="40"/>
        <v>1.5011734239702193E-2</v>
      </c>
      <c r="BA44">
        <f t="shared" ca="1" si="41"/>
        <v>0</v>
      </c>
      <c r="BB44" s="27">
        <f t="shared" ca="1" si="42"/>
        <v>0</v>
      </c>
      <c r="BC44">
        <f t="shared" ca="1" si="43"/>
        <v>1450</v>
      </c>
      <c r="BD44" s="27">
        <f t="shared" ca="1" si="44"/>
        <v>1.2700804092286671E-2</v>
      </c>
      <c r="BE44" s="28">
        <f t="shared" ca="1" si="45"/>
        <v>1660</v>
      </c>
      <c r="BF44" s="27">
        <f t="shared" ca="1" si="46"/>
        <v>1.4540230891859223E-2</v>
      </c>
      <c r="BG44">
        <f t="shared" ca="1" si="47"/>
        <v>0</v>
      </c>
      <c r="BH44" s="27" t="str">
        <f t="shared" ca="1" si="48"/>
        <v xml:space="preserve"> </v>
      </c>
      <c r="BI44">
        <f t="shared" ca="1" si="49"/>
        <v>0</v>
      </c>
      <c r="BJ44" s="27">
        <f t="shared" ca="1" si="50"/>
        <v>0</v>
      </c>
      <c r="BK44">
        <f t="shared" ca="1" si="51"/>
        <v>0</v>
      </c>
      <c r="BL44" s="27" t="str">
        <f t="shared" ca="1" si="52"/>
        <v xml:space="preserve"> </v>
      </c>
      <c r="BM44" s="28">
        <f t="shared" ca="1" si="53"/>
        <v>0</v>
      </c>
      <c r="BN44" s="27">
        <f t="shared" ca="1" si="54"/>
        <v>0</v>
      </c>
      <c r="BO44">
        <f t="shared" ca="1" si="55"/>
        <v>1450</v>
      </c>
      <c r="BP44" s="27">
        <f t="shared" ca="1" si="56"/>
        <v>1.2699802934092402E-2</v>
      </c>
      <c r="BQ44" s="28">
        <f t="shared" ca="1" si="57"/>
        <v>1660</v>
      </c>
      <c r="BR44" s="27">
        <f t="shared" ca="1" si="58"/>
        <v>1.4539084738340266E-2</v>
      </c>
      <c r="BS44">
        <f t="shared" ca="1" si="59"/>
        <v>48</v>
      </c>
      <c r="BT44" s="43">
        <f t="shared" ca="1" si="60"/>
        <v>0.14678899082568808</v>
      </c>
      <c r="BU44" s="150">
        <f t="shared" ca="1" si="61"/>
        <v>79</v>
      </c>
      <c r="BV44" s="150">
        <f t="shared" ca="1" si="62"/>
        <v>172</v>
      </c>
      <c r="BW44" s="150">
        <f t="shared" ca="1" si="63"/>
        <v>0</v>
      </c>
      <c r="BX44" s="150">
        <f t="shared" ca="1" si="64"/>
        <v>60</v>
      </c>
      <c r="BY44">
        <f t="shared" ca="1" si="65"/>
        <v>311</v>
      </c>
      <c r="BZ44" s="27">
        <f t="shared" ca="1" si="66"/>
        <v>2.723888767243267E-3</v>
      </c>
      <c r="CA44">
        <f t="shared" ca="1" si="67"/>
        <v>3</v>
      </c>
      <c r="CB44" s="27">
        <f t="shared" ca="1" si="68"/>
        <v>2.6275454346398075E-5</v>
      </c>
      <c r="CC44" s="28">
        <f t="shared" ca="1" si="69"/>
        <v>288</v>
      </c>
      <c r="CD44" s="27">
        <f t="shared" ca="1" si="70"/>
        <v>1.0000694492673103E-2</v>
      </c>
      <c r="CE44" s="28">
        <f t="shared" ca="1" si="71"/>
        <v>43</v>
      </c>
      <c r="CF44" s="27">
        <f t="shared" ca="1" si="72"/>
        <v>1.4931592471699423E-3</v>
      </c>
      <c r="CG44" s="28">
        <f t="shared" ca="1" si="73"/>
        <v>331</v>
      </c>
      <c r="CH44" s="27">
        <f t="shared" ca="1" si="74"/>
        <v>1.1493853739843045E-2</v>
      </c>
      <c r="CI44" s="28">
        <f t="shared" ca="1" si="75"/>
        <v>787</v>
      </c>
      <c r="CJ44" s="27">
        <f t="shared" ca="1" si="76"/>
        <v>1.3034333129068053E-2</v>
      </c>
      <c r="CK44" s="28">
        <f t="shared" ca="1" si="77"/>
        <v>108</v>
      </c>
      <c r="CL44" s="27">
        <f t="shared" ca="1" si="78"/>
        <v>1.7887013696815117E-3</v>
      </c>
      <c r="CM44" s="28">
        <f t="shared" ca="1" si="79"/>
        <v>895</v>
      </c>
      <c r="CN44" s="27">
        <f t="shared" ca="1" si="80"/>
        <v>1.4823034498749565E-2</v>
      </c>
      <c r="CO44" s="28">
        <f t="shared" ca="1" si="81"/>
        <v>430</v>
      </c>
      <c r="CP44" s="27">
        <f t="shared" ca="1" si="82"/>
        <v>1.7399045075665615E-2</v>
      </c>
      <c r="CQ44" s="28">
        <f t="shared" ca="1" si="83"/>
        <v>4</v>
      </c>
      <c r="CR44" s="27">
        <f t="shared" ca="1" si="84"/>
        <v>1.4336917562724014E-2</v>
      </c>
      <c r="CS44" s="28">
        <f t="shared" ca="1" si="85"/>
        <v>4</v>
      </c>
      <c r="CT44" s="27">
        <f t="shared" ca="1" si="86"/>
        <v>1.4336917562724014E-2</v>
      </c>
      <c r="CU44">
        <f t="shared" ca="1" si="87"/>
        <v>1971</v>
      </c>
      <c r="CV44" s="27">
        <f t="shared" ca="1" si="88"/>
        <v>1.7262973505583534E-2</v>
      </c>
    </row>
    <row r="45" spans="1:100" ht="15" x14ac:dyDescent="0.2">
      <c r="A45" s="81">
        <v>35</v>
      </c>
      <c r="B45" s="94" t="s">
        <v>41</v>
      </c>
      <c r="C45" s="97"/>
      <c r="D45" s="97"/>
      <c r="E45" s="95" t="s">
        <v>172</v>
      </c>
      <c r="F45" s="95" t="s">
        <v>172</v>
      </c>
      <c r="G45" s="95" t="s">
        <v>175</v>
      </c>
      <c r="H45">
        <f t="shared" ca="1" si="0"/>
        <v>212913</v>
      </c>
      <c r="I45">
        <f t="shared" ca="1" si="1"/>
        <v>212894</v>
      </c>
      <c r="J45">
        <f t="shared" ca="1" si="2"/>
        <v>38077</v>
      </c>
      <c r="K45">
        <f t="shared" ca="1" si="3"/>
        <v>70887</v>
      </c>
      <c r="L45">
        <f t="shared" ca="1" si="4"/>
        <v>103930</v>
      </c>
      <c r="M45" s="63">
        <f t="shared" ca="1" si="5"/>
        <v>19</v>
      </c>
      <c r="N45">
        <f t="shared" ca="1" si="6"/>
        <v>38074</v>
      </c>
      <c r="O45">
        <f t="shared" ca="1" si="7"/>
        <v>70878</v>
      </c>
      <c r="P45">
        <f t="shared" ca="1" si="8"/>
        <v>562</v>
      </c>
      <c r="Q45">
        <f t="shared" ca="1" si="9"/>
        <v>101796</v>
      </c>
      <c r="R45">
        <f t="shared" ca="1" si="10"/>
        <v>1571</v>
      </c>
      <c r="S45">
        <f t="shared" ca="1" si="11"/>
        <v>212881</v>
      </c>
      <c r="T45">
        <f t="shared" ca="1" si="12"/>
        <v>3</v>
      </c>
      <c r="U45">
        <f t="shared" ca="1" si="13"/>
        <v>9</v>
      </c>
      <c r="V45">
        <f t="shared" ca="1" si="14"/>
        <v>1</v>
      </c>
      <c r="W45">
        <f t="shared" ca="1" si="15"/>
        <v>13</v>
      </c>
      <c r="X45">
        <f t="shared" ca="1" si="16"/>
        <v>563</v>
      </c>
      <c r="Y45">
        <f t="shared" ca="1" si="17"/>
        <v>563</v>
      </c>
      <c r="Z45" s="63">
        <f t="shared" ca="1" si="18"/>
        <v>0</v>
      </c>
      <c r="AA45">
        <f t="shared" ca="1" si="19"/>
        <v>563</v>
      </c>
      <c r="AB45" t="str">
        <f t="shared" ca="1" si="20"/>
        <v xml:space="preserve"> </v>
      </c>
      <c r="AG45">
        <f t="shared" ca="1" si="21"/>
        <v>36</v>
      </c>
      <c r="AH45" s="27">
        <f t="shared" ca="1" si="22"/>
        <v>9.4552713137574193E-4</v>
      </c>
      <c r="AI45">
        <f t="shared" ca="1" si="23"/>
        <v>87</v>
      </c>
      <c r="AJ45" s="27">
        <f t="shared" ca="1" si="24"/>
        <v>1.2274612714805722E-3</v>
      </c>
      <c r="AK45">
        <f t="shared" ca="1" si="25"/>
        <v>3</v>
      </c>
      <c r="AL45" s="27">
        <f t="shared" ca="1" si="26"/>
        <v>5.3380782918149468E-3</v>
      </c>
      <c r="AM45">
        <f t="shared" ca="1" si="27"/>
        <v>222</v>
      </c>
      <c r="AN45" s="27">
        <f t="shared" ca="1" si="28"/>
        <v>2.1808322527407755E-3</v>
      </c>
      <c r="AO45">
        <f t="shared" ca="1" si="29"/>
        <v>6</v>
      </c>
      <c r="AP45" s="27">
        <f t="shared" ca="1" si="30"/>
        <v>3.8192234245703373E-3</v>
      </c>
      <c r="AQ45">
        <f t="shared" ca="1" si="31"/>
        <v>354</v>
      </c>
      <c r="AR45" s="27">
        <f t="shared" ca="1" si="32"/>
        <v>1.6629008694998614E-3</v>
      </c>
      <c r="AS45">
        <f t="shared" ca="1" si="33"/>
        <v>205</v>
      </c>
      <c r="AT45" s="27">
        <f t="shared" ca="1" si="34"/>
        <v>5.3842517203340863E-3</v>
      </c>
      <c r="AU45">
        <f t="shared" ca="1" si="35"/>
        <v>744</v>
      </c>
      <c r="AV45" s="27">
        <f t="shared" ca="1" si="36"/>
        <v>1.0496910183695928E-2</v>
      </c>
      <c r="AW45">
        <f t="shared" ca="1" si="37"/>
        <v>23</v>
      </c>
      <c r="AX45" s="27">
        <f t="shared" ca="1" si="38"/>
        <v>4.0925266903914591E-2</v>
      </c>
      <c r="AY45">
        <f t="shared" ca="1" si="39"/>
        <v>883</v>
      </c>
      <c r="AZ45" s="27">
        <f t="shared" ca="1" si="40"/>
        <v>8.6742111674329055E-3</v>
      </c>
      <c r="BA45">
        <f t="shared" ca="1" si="41"/>
        <v>14</v>
      </c>
      <c r="BB45" s="27">
        <f t="shared" ca="1" si="42"/>
        <v>8.9115213239974542E-3</v>
      </c>
      <c r="BC45">
        <f t="shared" ca="1" si="43"/>
        <v>1869</v>
      </c>
      <c r="BD45" s="27">
        <f t="shared" ca="1" si="44"/>
        <v>8.7795528957492677E-3</v>
      </c>
      <c r="BE45" s="28">
        <f t="shared" ca="1" si="45"/>
        <v>2223</v>
      </c>
      <c r="BF45" s="27">
        <f t="shared" ca="1" si="46"/>
        <v>1.0442453765249131E-2</v>
      </c>
      <c r="BG45">
        <f t="shared" ca="1" si="47"/>
        <v>0</v>
      </c>
      <c r="BH45" s="27">
        <f t="shared" ca="1" si="48"/>
        <v>0</v>
      </c>
      <c r="BI45">
        <f t="shared" ca="1" si="49"/>
        <v>0</v>
      </c>
      <c r="BJ45" s="27">
        <f t="shared" ca="1" si="50"/>
        <v>0</v>
      </c>
      <c r="BK45">
        <f t="shared" ca="1" si="51"/>
        <v>0</v>
      </c>
      <c r="BL45" s="27">
        <f t="shared" ca="1" si="52"/>
        <v>0</v>
      </c>
      <c r="BM45" s="28">
        <f t="shared" ca="1" si="53"/>
        <v>0</v>
      </c>
      <c r="BN45" s="27">
        <f t="shared" ca="1" si="54"/>
        <v>0</v>
      </c>
      <c r="BO45">
        <f t="shared" ca="1" si="55"/>
        <v>1869</v>
      </c>
      <c r="BP45" s="27">
        <f t="shared" ca="1" si="56"/>
        <v>8.7790167876971633E-3</v>
      </c>
      <c r="BQ45" s="28">
        <f t="shared" ca="1" si="57"/>
        <v>2223</v>
      </c>
      <c r="BR45" s="27">
        <f t="shared" ca="1" si="58"/>
        <v>1.0441816115061956E-2</v>
      </c>
      <c r="BS45">
        <f t="shared" ca="1" si="59"/>
        <v>0</v>
      </c>
      <c r="BT45" s="43">
        <f t="shared" ca="1" si="60"/>
        <v>0</v>
      </c>
      <c r="BU45" s="150">
        <f t="shared" ca="1" si="61"/>
        <v>52</v>
      </c>
      <c r="BV45" s="150">
        <f t="shared" ca="1" si="62"/>
        <v>179</v>
      </c>
      <c r="BW45" s="150">
        <f t="shared" ca="1" si="63"/>
        <v>0</v>
      </c>
      <c r="BX45" s="150">
        <f t="shared" ca="1" si="64"/>
        <v>161</v>
      </c>
      <c r="BY45">
        <f t="shared" ca="1" si="65"/>
        <v>392</v>
      </c>
      <c r="BZ45" s="27">
        <f t="shared" ca="1" si="66"/>
        <v>1.8412919105282441E-3</v>
      </c>
      <c r="CA45">
        <f t="shared" ca="1" si="67"/>
        <v>0</v>
      </c>
      <c r="CB45" s="27">
        <f t="shared" ca="1" si="68"/>
        <v>0</v>
      </c>
      <c r="CC45" s="28">
        <f t="shared" ca="1" si="69"/>
        <v>205</v>
      </c>
      <c r="CD45" s="27">
        <f t="shared" ca="1" si="70"/>
        <v>5.3838275074191769E-3</v>
      </c>
      <c r="CE45" s="28">
        <f t="shared" ca="1" si="71"/>
        <v>36</v>
      </c>
      <c r="CF45" s="27">
        <f t="shared" ca="1" si="72"/>
        <v>9.4545263544922129E-4</v>
      </c>
      <c r="CG45" s="28">
        <f t="shared" ca="1" si="73"/>
        <v>241</v>
      </c>
      <c r="CH45" s="27">
        <f t="shared" ca="1" si="74"/>
        <v>6.3292801428683982E-3</v>
      </c>
      <c r="CI45" s="28">
        <f t="shared" ca="1" si="75"/>
        <v>744</v>
      </c>
      <c r="CJ45" s="27">
        <f t="shared" ca="1" si="76"/>
        <v>1.0495577468365144E-2</v>
      </c>
      <c r="CK45" s="28">
        <f t="shared" ca="1" si="77"/>
        <v>87</v>
      </c>
      <c r="CL45" s="27">
        <f t="shared" ca="1" si="78"/>
        <v>1.2273054297685048E-3</v>
      </c>
      <c r="CM45" s="28">
        <f t="shared" ca="1" si="79"/>
        <v>831</v>
      </c>
      <c r="CN45" s="27">
        <f t="shared" ca="1" si="80"/>
        <v>1.1722882898133649E-2</v>
      </c>
      <c r="CO45" s="28">
        <f t="shared" ca="1" si="81"/>
        <v>1105</v>
      </c>
      <c r="CP45" s="27">
        <f t="shared" ca="1" si="82"/>
        <v>1.0855043420173681E-2</v>
      </c>
      <c r="CQ45" s="28">
        <f t="shared" ca="1" si="83"/>
        <v>23</v>
      </c>
      <c r="CR45" s="27">
        <f t="shared" ca="1" si="84"/>
        <v>4.0852575488454709E-2</v>
      </c>
      <c r="CS45" s="28">
        <f t="shared" ca="1" si="85"/>
        <v>26</v>
      </c>
      <c r="CT45" s="27">
        <f t="shared" ca="1" si="86"/>
        <v>4.6181172291296625E-2</v>
      </c>
      <c r="CU45">
        <f t="shared" ca="1" si="87"/>
        <v>2595</v>
      </c>
      <c r="CV45" s="27">
        <f t="shared" ca="1" si="88"/>
        <v>1.2189164560767331E-2</v>
      </c>
    </row>
    <row r="46" spans="1:100" ht="15" x14ac:dyDescent="0.2">
      <c r="A46" s="23">
        <v>36</v>
      </c>
      <c r="B46" s="12" t="s">
        <v>106</v>
      </c>
      <c r="E46" s="92" t="s">
        <v>224</v>
      </c>
      <c r="F46" s="92" t="s">
        <v>224</v>
      </c>
      <c r="G46" s="92" t="s">
        <v>225</v>
      </c>
      <c r="H46">
        <f t="shared" ca="1" si="0"/>
        <v>109286</v>
      </c>
      <c r="I46">
        <f t="shared" ca="1" si="1"/>
        <v>109286</v>
      </c>
      <c r="J46">
        <f t="shared" ca="1" si="2"/>
        <v>27885</v>
      </c>
      <c r="K46">
        <f t="shared" ca="1" si="3"/>
        <v>58289</v>
      </c>
      <c r="L46">
        <f t="shared" ca="1" si="4"/>
        <v>23112</v>
      </c>
      <c r="M46" s="63">
        <f t="shared" ca="1" si="5"/>
        <v>0</v>
      </c>
      <c r="N46">
        <f t="shared" ca="1" si="6"/>
        <v>27885</v>
      </c>
      <c r="O46">
        <f t="shared" ca="1" si="7"/>
        <v>58289</v>
      </c>
      <c r="P46">
        <f t="shared" ca="1" si="8"/>
        <v>173</v>
      </c>
      <c r="Q46">
        <f t="shared" ca="1" si="9"/>
        <v>22926</v>
      </c>
      <c r="R46">
        <f t="shared" ca="1" si="10"/>
        <v>13</v>
      </c>
      <c r="S46">
        <f t="shared" ca="1" si="11"/>
        <v>109286</v>
      </c>
      <c r="T46">
        <f t="shared" ca="1" si="12"/>
        <v>0</v>
      </c>
      <c r="U46">
        <f t="shared" ca="1" si="13"/>
        <v>0</v>
      </c>
      <c r="V46">
        <f t="shared" ca="1" si="14"/>
        <v>0</v>
      </c>
      <c r="W46">
        <f t="shared" ca="1" si="15"/>
        <v>0</v>
      </c>
      <c r="X46">
        <f t="shared" ca="1" si="16"/>
        <v>173</v>
      </c>
      <c r="Y46">
        <f t="shared" ca="1" si="17"/>
        <v>173</v>
      </c>
      <c r="Z46" s="63">
        <f t="shared" ca="1" si="18"/>
        <v>0</v>
      </c>
      <c r="AA46">
        <f t="shared" ca="1" si="19"/>
        <v>291</v>
      </c>
      <c r="AB46">
        <f t="shared" ca="1" si="20"/>
        <v>6</v>
      </c>
      <c r="AG46">
        <f t="shared" ca="1" si="21"/>
        <v>3</v>
      </c>
      <c r="AH46" s="27">
        <f t="shared" ca="1" si="22"/>
        <v>1.0758472296933836E-4</v>
      </c>
      <c r="AI46">
        <f t="shared" ca="1" si="23"/>
        <v>3</v>
      </c>
      <c r="AJ46" s="27">
        <f t="shared" ca="1" si="24"/>
        <v>5.1467686870593077E-5</v>
      </c>
      <c r="AK46">
        <f t="shared" ca="1" si="25"/>
        <v>0</v>
      </c>
      <c r="AL46" s="27">
        <f t="shared" ca="1" si="26"/>
        <v>0</v>
      </c>
      <c r="AM46">
        <f t="shared" ca="1" si="27"/>
        <v>28</v>
      </c>
      <c r="AN46" s="27">
        <f t="shared" ca="1" si="28"/>
        <v>1.2213207711768298E-3</v>
      </c>
      <c r="AO46" t="str">
        <f t="shared" ca="1" si="29"/>
        <v xml:space="preserve">     NA</v>
      </c>
      <c r="AP46" s="27" t="str">
        <f t="shared" ca="1" si="30"/>
        <v xml:space="preserve"> </v>
      </c>
      <c r="AQ46">
        <f t="shared" ca="1" si="31"/>
        <v>34</v>
      </c>
      <c r="AR46" s="27">
        <f t="shared" ca="1" si="32"/>
        <v>3.1111029775085557E-4</v>
      </c>
      <c r="AS46">
        <f t="shared" ca="1" si="33"/>
        <v>135</v>
      </c>
      <c r="AT46" s="27">
        <f t="shared" ca="1" si="34"/>
        <v>4.8413125336202257E-3</v>
      </c>
      <c r="AU46">
        <f t="shared" ca="1" si="35"/>
        <v>455</v>
      </c>
      <c r="AV46" s="27">
        <f t="shared" ca="1" si="36"/>
        <v>7.8059325087066174E-3</v>
      </c>
      <c r="AW46">
        <f t="shared" ca="1" si="37"/>
        <v>1</v>
      </c>
      <c r="AX46" s="27">
        <f t="shared" ca="1" si="38"/>
        <v>5.7803468208092483E-3</v>
      </c>
      <c r="AY46">
        <f t="shared" ca="1" si="39"/>
        <v>213</v>
      </c>
      <c r="AZ46" s="27">
        <f t="shared" ca="1" si="40"/>
        <v>9.2907615807380269E-3</v>
      </c>
      <c r="BA46" t="str">
        <f t="shared" ca="1" si="41"/>
        <v xml:space="preserve">     NA</v>
      </c>
      <c r="BB46" s="27" t="str">
        <f t="shared" ca="1" si="42"/>
        <v xml:space="preserve"> </v>
      </c>
      <c r="BC46">
        <f t="shared" ca="1" si="43"/>
        <v>804</v>
      </c>
      <c r="BD46" s="27">
        <f t="shared" ca="1" si="44"/>
        <v>7.3568435115202316E-3</v>
      </c>
      <c r="BE46" s="28">
        <f t="shared" ca="1" si="45"/>
        <v>838</v>
      </c>
      <c r="BF46" s="27">
        <f t="shared" ca="1" si="46"/>
        <v>7.6679538092710867E-3</v>
      </c>
      <c r="BG46">
        <f t="shared" ca="1" si="47"/>
        <v>0</v>
      </c>
      <c r="BH46" s="27" t="str">
        <f t="shared" ca="1" si="48"/>
        <v xml:space="preserve"> </v>
      </c>
      <c r="BI46">
        <f t="shared" ca="1" si="49"/>
        <v>0</v>
      </c>
      <c r="BJ46" s="27" t="str">
        <f t="shared" ca="1" si="50"/>
        <v xml:space="preserve"> </v>
      </c>
      <c r="BK46">
        <f t="shared" ca="1" si="51"/>
        <v>0</v>
      </c>
      <c r="BL46" s="27" t="str">
        <f t="shared" ca="1" si="52"/>
        <v xml:space="preserve"> </v>
      </c>
      <c r="BM46" s="28">
        <f t="shared" ca="1" si="53"/>
        <v>0</v>
      </c>
      <c r="BN46" s="27" t="str">
        <f t="shared" ca="1" si="54"/>
        <v xml:space="preserve"> </v>
      </c>
      <c r="BO46">
        <f t="shared" ca="1" si="55"/>
        <v>804</v>
      </c>
      <c r="BP46" s="27">
        <f t="shared" ca="1" si="56"/>
        <v>7.3568435115202316E-3</v>
      </c>
      <c r="BQ46" s="28">
        <f t="shared" ca="1" si="57"/>
        <v>838</v>
      </c>
      <c r="BR46" s="27">
        <f t="shared" ca="1" si="58"/>
        <v>7.6679538092710867E-3</v>
      </c>
      <c r="BS46">
        <f t="shared" ca="1" si="59"/>
        <v>118</v>
      </c>
      <c r="BT46" s="43">
        <f t="shared" ca="1" si="60"/>
        <v>0.40549828178694158</v>
      </c>
      <c r="BU46" s="150">
        <f t="shared" ca="1" si="61"/>
        <v>48</v>
      </c>
      <c r="BV46" s="150">
        <f t="shared" ca="1" si="62"/>
        <v>195</v>
      </c>
      <c r="BW46" s="150">
        <f t="shared" ca="1" si="63"/>
        <v>0</v>
      </c>
      <c r="BX46" s="150">
        <f t="shared" ca="1" si="64"/>
        <v>71</v>
      </c>
      <c r="BY46">
        <f t="shared" ca="1" si="65"/>
        <v>314</v>
      </c>
      <c r="BZ46" s="27">
        <f t="shared" ca="1" si="66"/>
        <v>2.8731951027579014E-3</v>
      </c>
      <c r="CA46">
        <f t="shared" ca="1" si="67"/>
        <v>0</v>
      </c>
      <c r="CB46" s="27">
        <f t="shared" ca="1" si="68"/>
        <v>0</v>
      </c>
      <c r="CC46" s="28">
        <f t="shared" ca="1" si="69"/>
        <v>135</v>
      </c>
      <c r="CD46" s="27">
        <f t="shared" ca="1" si="70"/>
        <v>4.8413125336202257E-3</v>
      </c>
      <c r="CE46" s="28">
        <f t="shared" ca="1" si="71"/>
        <v>3</v>
      </c>
      <c r="CF46" s="27">
        <f t="shared" ca="1" si="72"/>
        <v>1.0758472296933836E-4</v>
      </c>
      <c r="CG46" s="28">
        <f t="shared" ca="1" si="73"/>
        <v>138</v>
      </c>
      <c r="CH46" s="27">
        <f t="shared" ca="1" si="74"/>
        <v>4.9488972565895645E-3</v>
      </c>
      <c r="CI46" s="28">
        <f t="shared" ca="1" si="75"/>
        <v>455</v>
      </c>
      <c r="CJ46" s="27">
        <f t="shared" ca="1" si="76"/>
        <v>7.8059325087066174E-3</v>
      </c>
      <c r="CK46" s="28">
        <f t="shared" ca="1" si="77"/>
        <v>3</v>
      </c>
      <c r="CL46" s="27">
        <f t="shared" ca="1" si="78"/>
        <v>5.1467686870593077E-5</v>
      </c>
      <c r="CM46" s="28">
        <f t="shared" ca="1" si="79"/>
        <v>458</v>
      </c>
      <c r="CN46" s="27">
        <f t="shared" ca="1" si="80"/>
        <v>7.8574001955772094E-3</v>
      </c>
      <c r="CO46" s="28">
        <f t="shared" ca="1" si="81"/>
        <v>241</v>
      </c>
      <c r="CP46" s="27">
        <f t="shared" ca="1" si="82"/>
        <v>1.0512082351914857E-2</v>
      </c>
      <c r="CQ46" s="28">
        <f t="shared" ca="1" si="83"/>
        <v>1</v>
      </c>
      <c r="CR46" s="27">
        <f t="shared" ca="1" si="84"/>
        <v>5.7803468208092483E-3</v>
      </c>
      <c r="CS46" s="28">
        <f t="shared" ca="1" si="85"/>
        <v>1</v>
      </c>
      <c r="CT46" s="27">
        <f t="shared" ca="1" si="86"/>
        <v>5.7803468208092483E-3</v>
      </c>
      <c r="CU46">
        <f t="shared" ca="1" si="87"/>
        <v>1152</v>
      </c>
      <c r="CV46" s="27">
        <f t="shared" ca="1" si="88"/>
        <v>1.0541148912028989E-2</v>
      </c>
    </row>
    <row r="47" spans="1:100" s="97" customFormat="1" ht="15" x14ac:dyDescent="0.2">
      <c r="A47" s="81">
        <v>37</v>
      </c>
      <c r="B47" s="94" t="s">
        <v>133</v>
      </c>
      <c r="E47" s="95" t="s">
        <v>224</v>
      </c>
      <c r="F47" s="95" t="s">
        <v>224</v>
      </c>
      <c r="G47" s="95" t="s">
        <v>224</v>
      </c>
      <c r="H47">
        <f t="shared" ca="1" si="0"/>
        <v>13497</v>
      </c>
      <c r="I47">
        <f t="shared" ca="1" si="1"/>
        <v>13497</v>
      </c>
      <c r="J47">
        <f t="shared" ca="1" si="2"/>
        <v>1993</v>
      </c>
      <c r="K47">
        <f t="shared" ca="1" si="3"/>
        <v>7222</v>
      </c>
      <c r="L47">
        <f t="shared" ca="1" si="4"/>
        <v>4282</v>
      </c>
      <c r="M47" s="63">
        <f t="shared" ca="1" si="5"/>
        <v>0</v>
      </c>
      <c r="N47">
        <f t="shared" ca="1" si="6"/>
        <v>1993</v>
      </c>
      <c r="O47">
        <f t="shared" ca="1" si="7"/>
        <v>7222</v>
      </c>
      <c r="P47">
        <f t="shared" ca="1" si="8"/>
        <v>51</v>
      </c>
      <c r="Q47">
        <f t="shared" ca="1" si="9"/>
        <v>4231</v>
      </c>
      <c r="R47">
        <f t="shared" ca="1" si="10"/>
        <v>0</v>
      </c>
      <c r="S47">
        <f t="shared" ca="1" si="11"/>
        <v>13497</v>
      </c>
      <c r="T47">
        <f t="shared" ca="1" si="12"/>
        <v>0</v>
      </c>
      <c r="U47">
        <f t="shared" ca="1" si="13"/>
        <v>0</v>
      </c>
      <c r="V47">
        <f t="shared" ca="1" si="14"/>
        <v>0</v>
      </c>
      <c r="W47">
        <f t="shared" ca="1" si="15"/>
        <v>0</v>
      </c>
      <c r="X47">
        <f t="shared" ca="1" si="16"/>
        <v>51</v>
      </c>
      <c r="Y47">
        <f t="shared" ca="1" si="17"/>
        <v>51</v>
      </c>
      <c r="Z47" s="63">
        <f t="shared" ca="1" si="18"/>
        <v>0</v>
      </c>
      <c r="AA47">
        <f t="shared" ca="1" si="19"/>
        <v>68</v>
      </c>
      <c r="AB47" t="str">
        <f t="shared" ca="1" si="20"/>
        <v xml:space="preserve"> </v>
      </c>
      <c r="AG47" s="97">
        <f t="shared" ca="1" si="21"/>
        <v>0</v>
      </c>
      <c r="AH47" s="160">
        <f t="shared" ca="1" si="22"/>
        <v>0</v>
      </c>
      <c r="AI47" s="97">
        <f t="shared" ca="1" si="23"/>
        <v>4</v>
      </c>
      <c r="AJ47" s="160">
        <f t="shared" ca="1" si="24"/>
        <v>5.538631957906397E-4</v>
      </c>
      <c r="AK47" s="97">
        <f t="shared" ca="1" si="25"/>
        <v>0</v>
      </c>
      <c r="AL47" s="160">
        <f t="shared" ca="1" si="26"/>
        <v>0</v>
      </c>
      <c r="AM47" s="97">
        <f t="shared" ca="1" si="27"/>
        <v>10</v>
      </c>
      <c r="AN47" s="160">
        <f t="shared" ca="1" si="28"/>
        <v>2.363507445048452E-3</v>
      </c>
      <c r="AO47" s="97">
        <f t="shared" ca="1" si="29"/>
        <v>0</v>
      </c>
      <c r="AP47" s="160" t="str">
        <f t="shared" ca="1" si="30"/>
        <v xml:space="preserve"> </v>
      </c>
      <c r="AQ47" s="97">
        <f t="shared" ca="1" si="31"/>
        <v>14</v>
      </c>
      <c r="AR47" s="160">
        <f t="shared" ca="1" si="32"/>
        <v>1.0372675409350226E-3</v>
      </c>
      <c r="AS47" s="97">
        <f t="shared" ca="1" si="33"/>
        <v>7</v>
      </c>
      <c r="AT47" s="160">
        <f t="shared" ca="1" si="34"/>
        <v>3.5122930255895636E-3</v>
      </c>
      <c r="AU47" s="97">
        <f t="shared" ca="1" si="35"/>
        <v>56</v>
      </c>
      <c r="AV47" s="160">
        <f t="shared" ca="1" si="36"/>
        <v>7.7540847410689558E-3</v>
      </c>
      <c r="AW47" s="97">
        <f t="shared" ca="1" si="37"/>
        <v>0</v>
      </c>
      <c r="AX47" s="160">
        <f t="shared" ca="1" si="38"/>
        <v>0</v>
      </c>
      <c r="AY47" s="97">
        <f t="shared" ca="1" si="39"/>
        <v>77</v>
      </c>
      <c r="AZ47" s="160">
        <f t="shared" ca="1" si="40"/>
        <v>1.819900732687308E-2</v>
      </c>
      <c r="BA47" s="97">
        <f t="shared" ca="1" si="41"/>
        <v>0</v>
      </c>
      <c r="BB47" s="160" t="str">
        <f t="shared" ca="1" si="42"/>
        <v xml:space="preserve"> </v>
      </c>
      <c r="BC47" s="97">
        <f t="shared" ca="1" si="43"/>
        <v>140</v>
      </c>
      <c r="BD47" s="160">
        <f t="shared" ca="1" si="44"/>
        <v>1.0372675409350225E-2</v>
      </c>
      <c r="BE47" s="161">
        <f t="shared" ca="1" si="45"/>
        <v>154</v>
      </c>
      <c r="BF47" s="160">
        <f t="shared" ca="1" si="46"/>
        <v>1.1409942950285249E-2</v>
      </c>
      <c r="BG47" s="97">
        <f t="shared" ca="1" si="47"/>
        <v>0</v>
      </c>
      <c r="BH47" s="160" t="str">
        <f t="shared" ca="1" si="48"/>
        <v xml:space="preserve"> </v>
      </c>
      <c r="BI47" s="97">
        <f t="shared" ca="1" si="49"/>
        <v>0</v>
      </c>
      <c r="BJ47" s="160" t="str">
        <f t="shared" ca="1" si="50"/>
        <v xml:space="preserve"> </v>
      </c>
      <c r="BK47" s="97">
        <f t="shared" ca="1" si="51"/>
        <v>0</v>
      </c>
      <c r="BL47" s="160" t="str">
        <f t="shared" ca="1" si="52"/>
        <v xml:space="preserve"> </v>
      </c>
      <c r="BM47" s="161">
        <f t="shared" ca="1" si="53"/>
        <v>0</v>
      </c>
      <c r="BN47" s="160" t="str">
        <f t="shared" ca="1" si="54"/>
        <v xml:space="preserve"> </v>
      </c>
      <c r="BO47" s="97">
        <f t="shared" ca="1" si="55"/>
        <v>140</v>
      </c>
      <c r="BP47" s="160">
        <f t="shared" ca="1" si="56"/>
        <v>1.0372675409350225E-2</v>
      </c>
      <c r="BQ47" s="161">
        <f t="shared" ca="1" si="57"/>
        <v>154</v>
      </c>
      <c r="BR47" s="160">
        <f t="shared" ca="1" si="58"/>
        <v>1.1409942950285249E-2</v>
      </c>
      <c r="BS47" s="97">
        <f t="shared" ca="1" si="59"/>
        <v>17</v>
      </c>
      <c r="BT47" s="162">
        <f t="shared" ca="1" si="60"/>
        <v>0.25</v>
      </c>
      <c r="BU47" s="150">
        <f t="shared" ca="1" si="61"/>
        <v>0</v>
      </c>
      <c r="BV47" s="150">
        <f t="shared" ca="1" si="62"/>
        <v>0</v>
      </c>
      <c r="BW47" s="150">
        <f t="shared" ca="1" si="63"/>
        <v>0</v>
      </c>
      <c r="BX47" s="150">
        <f t="shared" ca="1" si="64"/>
        <v>0</v>
      </c>
      <c r="BY47" s="97" t="str">
        <f t="shared" ca="1" si="65"/>
        <v xml:space="preserve">     NA</v>
      </c>
      <c r="BZ47" s="160" t="str">
        <f t="shared" ca="1" si="66"/>
        <v xml:space="preserve"> </v>
      </c>
      <c r="CA47" s="97">
        <f t="shared" ca="1" si="67"/>
        <v>0</v>
      </c>
      <c r="CB47" s="160">
        <f t="shared" ca="1" si="68"/>
        <v>0</v>
      </c>
      <c r="CC47" s="161">
        <f t="shared" ca="1" si="69"/>
        <v>7</v>
      </c>
      <c r="CD47" s="160">
        <f t="shared" ca="1" si="70"/>
        <v>3.5122930255895636E-3</v>
      </c>
      <c r="CE47" s="161">
        <f t="shared" ca="1" si="71"/>
        <v>0</v>
      </c>
      <c r="CF47" s="160">
        <f t="shared" ca="1" si="72"/>
        <v>0</v>
      </c>
      <c r="CG47" s="161">
        <f t="shared" ca="1" si="73"/>
        <v>7</v>
      </c>
      <c r="CH47" s="160">
        <f t="shared" ca="1" si="74"/>
        <v>3.5122930255895636E-3</v>
      </c>
      <c r="CI47" s="161">
        <f t="shared" ca="1" si="75"/>
        <v>56</v>
      </c>
      <c r="CJ47" s="160">
        <f t="shared" ca="1" si="76"/>
        <v>7.7540847410689558E-3</v>
      </c>
      <c r="CK47" s="161">
        <f t="shared" ca="1" si="77"/>
        <v>4</v>
      </c>
      <c r="CL47" s="160">
        <f t="shared" ca="1" si="78"/>
        <v>5.538631957906397E-4</v>
      </c>
      <c r="CM47" s="161">
        <f t="shared" ca="1" si="79"/>
        <v>60</v>
      </c>
      <c r="CN47" s="160">
        <f t="shared" ca="1" si="80"/>
        <v>8.3079479368595964E-3</v>
      </c>
      <c r="CO47" s="161">
        <f t="shared" ca="1" si="81"/>
        <v>87</v>
      </c>
      <c r="CP47" s="160">
        <f t="shared" ca="1" si="82"/>
        <v>2.0562514771921531E-2</v>
      </c>
      <c r="CQ47" s="161">
        <f t="shared" ca="1" si="83"/>
        <v>0</v>
      </c>
      <c r="CR47" s="160">
        <f t="shared" ca="1" si="84"/>
        <v>0</v>
      </c>
      <c r="CS47" s="161">
        <f t="shared" ca="1" si="85"/>
        <v>0</v>
      </c>
      <c r="CT47" s="160">
        <f t="shared" ca="1" si="86"/>
        <v>0</v>
      </c>
      <c r="CU47" s="97">
        <f t="shared" ca="1" si="87"/>
        <v>154</v>
      </c>
      <c r="CV47" s="160">
        <f t="shared" ca="1" si="88"/>
        <v>1.1409942950285249E-2</v>
      </c>
    </row>
    <row r="48" spans="1:100" ht="15" x14ac:dyDescent="0.2">
      <c r="A48" s="23">
        <v>38</v>
      </c>
      <c r="B48" s="12" t="s">
        <v>42</v>
      </c>
      <c r="E48" s="92" t="s">
        <v>169</v>
      </c>
      <c r="F48" s="92" t="s">
        <v>169</v>
      </c>
      <c r="G48" s="92" t="s">
        <v>169</v>
      </c>
      <c r="H48">
        <f t="shared" ca="1" si="0"/>
        <v>2723</v>
      </c>
      <c r="I48">
        <f t="shared" ca="1" si="1"/>
        <v>2723</v>
      </c>
      <c r="J48">
        <f t="shared" ca="1" si="2"/>
        <v>814</v>
      </c>
      <c r="K48">
        <f t="shared" ca="1" si="3"/>
        <v>1515</v>
      </c>
      <c r="L48">
        <f t="shared" ca="1" si="4"/>
        <v>394</v>
      </c>
      <c r="M48" s="63">
        <f t="shared" ca="1" si="5"/>
        <v>0</v>
      </c>
      <c r="N48">
        <f t="shared" ca="1" si="6"/>
        <v>814</v>
      </c>
      <c r="O48">
        <f t="shared" ca="1" si="7"/>
        <v>1515</v>
      </c>
      <c r="P48">
        <f t="shared" ca="1" si="8"/>
        <v>4</v>
      </c>
      <c r="Q48">
        <f t="shared" ca="1" si="9"/>
        <v>390</v>
      </c>
      <c r="R48">
        <f t="shared" ca="1" si="10"/>
        <v>0</v>
      </c>
      <c r="S48">
        <f t="shared" ca="1" si="11"/>
        <v>2723</v>
      </c>
      <c r="T48">
        <f t="shared" ca="1" si="12"/>
        <v>0</v>
      </c>
      <c r="U48">
        <f t="shared" ca="1" si="13"/>
        <v>0</v>
      </c>
      <c r="V48">
        <f t="shared" ca="1" si="14"/>
        <v>0</v>
      </c>
      <c r="W48">
        <f t="shared" ca="1" si="15"/>
        <v>0</v>
      </c>
      <c r="X48">
        <f t="shared" ca="1" si="16"/>
        <v>4</v>
      </c>
      <c r="Y48">
        <f t="shared" ca="1" si="17"/>
        <v>4</v>
      </c>
      <c r="Z48" s="63">
        <f t="shared" ca="1" si="18"/>
        <v>0</v>
      </c>
      <c r="AA48">
        <f t="shared" ca="1" si="19"/>
        <v>4</v>
      </c>
      <c r="AB48" t="str">
        <f t="shared" ca="1" si="20"/>
        <v xml:space="preserve"> </v>
      </c>
      <c r="AG48">
        <f t="shared" ca="1" si="21"/>
        <v>0</v>
      </c>
      <c r="AH48" s="27">
        <f t="shared" ca="1" si="22"/>
        <v>0</v>
      </c>
      <c r="AI48">
        <f t="shared" ca="1" si="23"/>
        <v>0</v>
      </c>
      <c r="AJ48" s="27">
        <f t="shared" ca="1" si="24"/>
        <v>0</v>
      </c>
      <c r="AK48">
        <f t="shared" ca="1" si="25"/>
        <v>0</v>
      </c>
      <c r="AL48" s="27">
        <f t="shared" ca="1" si="26"/>
        <v>0</v>
      </c>
      <c r="AM48">
        <f t="shared" ca="1" si="27"/>
        <v>0</v>
      </c>
      <c r="AN48" s="27">
        <f t="shared" ca="1" si="28"/>
        <v>0</v>
      </c>
      <c r="AO48">
        <f t="shared" ca="1" si="29"/>
        <v>0</v>
      </c>
      <c r="AP48" s="27" t="str">
        <f t="shared" ca="1" si="30"/>
        <v xml:space="preserve"> </v>
      </c>
      <c r="AQ48" t="str">
        <f t="shared" ca="1" si="31"/>
        <v xml:space="preserve">     NA</v>
      </c>
      <c r="AR48" s="27" t="str">
        <f t="shared" ca="1" si="32"/>
        <v xml:space="preserve"> </v>
      </c>
      <c r="AS48">
        <f t="shared" ca="1" si="33"/>
        <v>14</v>
      </c>
      <c r="AT48" s="27">
        <f t="shared" ca="1" si="34"/>
        <v>1.7199017199017199E-2</v>
      </c>
      <c r="AU48">
        <f t="shared" ca="1" si="35"/>
        <v>21</v>
      </c>
      <c r="AV48" s="27">
        <f t="shared" ca="1" si="36"/>
        <v>1.3861386138613862E-2</v>
      </c>
      <c r="AW48">
        <f t="shared" ca="1" si="37"/>
        <v>0</v>
      </c>
      <c r="AX48" s="27">
        <f t="shared" ca="1" si="38"/>
        <v>0</v>
      </c>
      <c r="AY48">
        <f t="shared" ca="1" si="39"/>
        <v>12</v>
      </c>
      <c r="AZ48" s="27">
        <f t="shared" ca="1" si="40"/>
        <v>3.0769230769230771E-2</v>
      </c>
      <c r="BA48">
        <f t="shared" ca="1" si="41"/>
        <v>0</v>
      </c>
      <c r="BB48" s="27" t="str">
        <f t="shared" ca="1" si="42"/>
        <v xml:space="preserve"> </v>
      </c>
      <c r="BC48">
        <f t="shared" ca="1" si="43"/>
        <v>47</v>
      </c>
      <c r="BD48" s="27">
        <f t="shared" ca="1" si="44"/>
        <v>1.7260374586852735E-2</v>
      </c>
      <c r="BE48" s="28">
        <f t="shared" ca="1" si="45"/>
        <v>47</v>
      </c>
      <c r="BF48" s="27">
        <f t="shared" ca="1" si="46"/>
        <v>1.7260374586852735E-2</v>
      </c>
      <c r="BG48">
        <f t="shared" ca="1" si="47"/>
        <v>0</v>
      </c>
      <c r="BH48" s="27" t="str">
        <f t="shared" ca="1" si="48"/>
        <v xml:space="preserve"> </v>
      </c>
      <c r="BI48">
        <f t="shared" ca="1" si="49"/>
        <v>0</v>
      </c>
      <c r="BJ48" s="27" t="str">
        <f t="shared" ca="1" si="50"/>
        <v xml:space="preserve"> </v>
      </c>
      <c r="BK48">
        <f t="shared" ca="1" si="51"/>
        <v>0</v>
      </c>
      <c r="BL48" s="27" t="str">
        <f t="shared" ca="1" si="52"/>
        <v xml:space="preserve"> </v>
      </c>
      <c r="BM48" s="28">
        <f t="shared" ca="1" si="53"/>
        <v>0</v>
      </c>
      <c r="BN48" s="27" t="str">
        <f t="shared" ca="1" si="54"/>
        <v xml:space="preserve"> </v>
      </c>
      <c r="BO48">
        <f t="shared" ca="1" si="55"/>
        <v>47</v>
      </c>
      <c r="BP48" s="27">
        <f t="shared" ca="1" si="56"/>
        <v>1.7260374586852735E-2</v>
      </c>
      <c r="BQ48" s="28">
        <f t="shared" ca="1" si="57"/>
        <v>47</v>
      </c>
      <c r="BR48" s="27">
        <f t="shared" ca="1" si="58"/>
        <v>1.7260374586852735E-2</v>
      </c>
      <c r="BS48">
        <f t="shared" ca="1" si="59"/>
        <v>0</v>
      </c>
      <c r="BT48" s="43">
        <f t="shared" ca="1" si="60"/>
        <v>0</v>
      </c>
      <c r="BU48" s="150">
        <f t="shared" ca="1" si="61"/>
        <v>1</v>
      </c>
      <c r="BV48" s="150">
        <f t="shared" ca="1" si="62"/>
        <v>3</v>
      </c>
      <c r="BW48" s="150">
        <f t="shared" ca="1" si="63"/>
        <v>0</v>
      </c>
      <c r="BX48" s="150">
        <f t="shared" ca="1" si="64"/>
        <v>0</v>
      </c>
      <c r="BY48">
        <f t="shared" ca="1" si="65"/>
        <v>4</v>
      </c>
      <c r="BZ48" s="27">
        <f t="shared" ca="1" si="66"/>
        <v>1.4689680499449136E-3</v>
      </c>
      <c r="CA48">
        <f t="shared" ca="1" si="67"/>
        <v>0</v>
      </c>
      <c r="CB48" s="27">
        <f t="shared" ca="1" si="68"/>
        <v>0</v>
      </c>
      <c r="CC48" s="28">
        <f t="shared" ca="1" si="69"/>
        <v>14</v>
      </c>
      <c r="CD48" s="27">
        <f t="shared" ca="1" si="70"/>
        <v>1.7199017199017199E-2</v>
      </c>
      <c r="CE48" s="28">
        <f t="shared" ca="1" si="71"/>
        <v>0</v>
      </c>
      <c r="CF48" s="27">
        <f t="shared" ca="1" si="72"/>
        <v>0</v>
      </c>
      <c r="CG48" s="28">
        <f t="shared" ca="1" si="73"/>
        <v>14</v>
      </c>
      <c r="CH48" s="27">
        <f t="shared" ca="1" si="74"/>
        <v>1.7199017199017199E-2</v>
      </c>
      <c r="CI48" s="28">
        <f t="shared" ca="1" si="75"/>
        <v>21</v>
      </c>
      <c r="CJ48" s="27">
        <f t="shared" ca="1" si="76"/>
        <v>1.3861386138613862E-2</v>
      </c>
      <c r="CK48" s="28">
        <f t="shared" ca="1" si="77"/>
        <v>0</v>
      </c>
      <c r="CL48" s="27">
        <f t="shared" ca="1" si="78"/>
        <v>0</v>
      </c>
      <c r="CM48" s="28">
        <f t="shared" ca="1" si="79"/>
        <v>21</v>
      </c>
      <c r="CN48" s="27">
        <f t="shared" ca="1" si="80"/>
        <v>1.3861386138613862E-2</v>
      </c>
      <c r="CO48" s="28">
        <f t="shared" ca="1" si="81"/>
        <v>12</v>
      </c>
      <c r="CP48" s="27">
        <f t="shared" ca="1" si="82"/>
        <v>3.0769230769230771E-2</v>
      </c>
      <c r="CQ48" s="28">
        <f t="shared" ca="1" si="83"/>
        <v>0</v>
      </c>
      <c r="CR48" s="27">
        <f t="shared" ca="1" si="84"/>
        <v>0</v>
      </c>
      <c r="CS48" s="28">
        <f t="shared" ca="1" si="85"/>
        <v>0</v>
      </c>
      <c r="CT48" s="27">
        <f t="shared" ca="1" si="86"/>
        <v>0</v>
      </c>
      <c r="CU48">
        <f t="shared" ca="1" si="87"/>
        <v>51</v>
      </c>
      <c r="CV48" s="27">
        <f t="shared" ca="1" si="88"/>
        <v>1.8729342636797649E-2</v>
      </c>
    </row>
    <row r="49" spans="1:100" s="97" customFormat="1" ht="15" x14ac:dyDescent="0.2">
      <c r="A49" s="81">
        <v>39</v>
      </c>
      <c r="B49" s="94" t="s">
        <v>134</v>
      </c>
      <c r="E49" s="95" t="s">
        <v>224</v>
      </c>
      <c r="F49" s="95" t="s">
        <v>224</v>
      </c>
      <c r="G49" s="95" t="s">
        <v>225</v>
      </c>
      <c r="H49">
        <f t="shared" ca="1" si="0"/>
        <v>6413</v>
      </c>
      <c r="I49">
        <f t="shared" ca="1" si="1"/>
        <v>6413</v>
      </c>
      <c r="J49">
        <f t="shared" ca="1" si="2"/>
        <v>2122</v>
      </c>
      <c r="K49">
        <f t="shared" ca="1" si="3"/>
        <v>3250</v>
      </c>
      <c r="L49">
        <f t="shared" ca="1" si="4"/>
        <v>1041</v>
      </c>
      <c r="M49" s="63">
        <f t="shared" ca="1" si="5"/>
        <v>0</v>
      </c>
      <c r="N49">
        <f t="shared" ca="1" si="6"/>
        <v>2122</v>
      </c>
      <c r="O49">
        <f t="shared" ca="1" si="7"/>
        <v>3250</v>
      </c>
      <c r="P49">
        <f t="shared" ca="1" si="8"/>
        <v>35</v>
      </c>
      <c r="Q49">
        <f t="shared" ca="1" si="9"/>
        <v>1006</v>
      </c>
      <c r="R49">
        <f t="shared" ca="1" si="10"/>
        <v>0</v>
      </c>
      <c r="S49">
        <f t="shared" ca="1" si="11"/>
        <v>6413</v>
      </c>
      <c r="T49">
        <f t="shared" ca="1" si="12"/>
        <v>0</v>
      </c>
      <c r="U49">
        <f t="shared" ca="1" si="13"/>
        <v>0</v>
      </c>
      <c r="V49">
        <f t="shared" ca="1" si="14"/>
        <v>0</v>
      </c>
      <c r="W49">
        <f t="shared" ca="1" si="15"/>
        <v>0</v>
      </c>
      <c r="X49">
        <f t="shared" ca="1" si="16"/>
        <v>35</v>
      </c>
      <c r="Y49">
        <f t="shared" ca="1" si="17"/>
        <v>35</v>
      </c>
      <c r="Z49" s="63">
        <f t="shared" ca="1" si="18"/>
        <v>0</v>
      </c>
      <c r="AA49">
        <f t="shared" ca="1" si="19"/>
        <v>57</v>
      </c>
      <c r="AB49">
        <f t="shared" ca="1" si="20"/>
        <v>1</v>
      </c>
      <c r="AG49" s="97">
        <f t="shared" ca="1" si="21"/>
        <v>0</v>
      </c>
      <c r="AH49" s="160">
        <f t="shared" ca="1" si="22"/>
        <v>0</v>
      </c>
      <c r="AI49" s="97">
        <f t="shared" ca="1" si="23"/>
        <v>4</v>
      </c>
      <c r="AJ49" s="160">
        <f t="shared" ca="1" si="24"/>
        <v>1.2307692307692308E-3</v>
      </c>
      <c r="AK49" s="97">
        <f t="shared" ca="1" si="25"/>
        <v>0</v>
      </c>
      <c r="AL49" s="160">
        <f t="shared" ca="1" si="26"/>
        <v>0</v>
      </c>
      <c r="AM49" s="97">
        <f t="shared" ca="1" si="27"/>
        <v>1</v>
      </c>
      <c r="AN49" s="160">
        <f t="shared" ca="1" si="28"/>
        <v>9.9403578528827028E-4</v>
      </c>
      <c r="AO49" s="97">
        <f t="shared" ca="1" si="29"/>
        <v>0</v>
      </c>
      <c r="AP49" s="160" t="str">
        <f t="shared" ca="1" si="30"/>
        <v xml:space="preserve"> </v>
      </c>
      <c r="AQ49" s="97">
        <f t="shared" ca="1" si="31"/>
        <v>5</v>
      </c>
      <c r="AR49" s="160">
        <f t="shared" ca="1" si="32"/>
        <v>7.7966630282239198E-4</v>
      </c>
      <c r="AS49" s="97">
        <f t="shared" ca="1" si="33"/>
        <v>7</v>
      </c>
      <c r="AT49" s="160">
        <f t="shared" ca="1" si="34"/>
        <v>3.2987747408105561E-3</v>
      </c>
      <c r="AU49" s="97">
        <f t="shared" ca="1" si="35"/>
        <v>20</v>
      </c>
      <c r="AV49" s="160">
        <f t="shared" ca="1" si="36"/>
        <v>6.1538461538461538E-3</v>
      </c>
      <c r="AW49" s="97">
        <f t="shared" ca="1" si="37"/>
        <v>0</v>
      </c>
      <c r="AX49" s="160">
        <f t="shared" ca="1" si="38"/>
        <v>0</v>
      </c>
      <c r="AY49" s="97">
        <f t="shared" ca="1" si="39"/>
        <v>11</v>
      </c>
      <c r="AZ49" s="160">
        <f t="shared" ca="1" si="40"/>
        <v>1.0934393638170975E-2</v>
      </c>
      <c r="BA49" s="97">
        <f t="shared" ca="1" si="41"/>
        <v>0</v>
      </c>
      <c r="BB49" s="160" t="str">
        <f t="shared" ca="1" si="42"/>
        <v xml:space="preserve"> </v>
      </c>
      <c r="BC49" s="97">
        <f t="shared" ca="1" si="43"/>
        <v>38</v>
      </c>
      <c r="BD49" s="160">
        <f t="shared" ca="1" si="44"/>
        <v>5.925463901450179E-3</v>
      </c>
      <c r="BE49" s="161">
        <f t="shared" ca="1" si="45"/>
        <v>43</v>
      </c>
      <c r="BF49" s="160">
        <f t="shared" ca="1" si="46"/>
        <v>6.7051302042725712E-3</v>
      </c>
      <c r="BG49" s="97" t="str">
        <f t="shared" ca="1" si="47"/>
        <v xml:space="preserve">     NA</v>
      </c>
      <c r="BH49" s="160" t="str">
        <f t="shared" ca="1" si="48"/>
        <v xml:space="preserve"> </v>
      </c>
      <c r="BI49" s="97" t="str">
        <f t="shared" ca="1" si="49"/>
        <v xml:space="preserve">     NA</v>
      </c>
      <c r="BJ49" s="160" t="str">
        <f t="shared" ca="1" si="50"/>
        <v xml:space="preserve"> </v>
      </c>
      <c r="BK49" s="97" t="str">
        <f t="shared" ca="1" si="51"/>
        <v xml:space="preserve">     NA</v>
      </c>
      <c r="BL49" s="160" t="str">
        <f t="shared" ca="1" si="52"/>
        <v xml:space="preserve"> </v>
      </c>
      <c r="BM49" s="161">
        <f t="shared" ca="1" si="53"/>
        <v>0</v>
      </c>
      <c r="BN49" s="160" t="str">
        <f t="shared" ca="1" si="54"/>
        <v xml:space="preserve"> </v>
      </c>
      <c r="BO49" s="97">
        <f t="shared" ca="1" si="55"/>
        <v>38</v>
      </c>
      <c r="BP49" s="160">
        <f t="shared" ca="1" si="56"/>
        <v>5.925463901450179E-3</v>
      </c>
      <c r="BQ49" s="161">
        <f t="shared" ca="1" si="57"/>
        <v>43</v>
      </c>
      <c r="BR49" s="160">
        <f t="shared" ca="1" si="58"/>
        <v>6.7051302042725712E-3</v>
      </c>
      <c r="BS49" s="97">
        <f t="shared" ca="1" si="59"/>
        <v>22</v>
      </c>
      <c r="BT49" s="162">
        <f t="shared" ca="1" si="60"/>
        <v>0.38596491228070173</v>
      </c>
      <c r="BU49" s="150">
        <f t="shared" ca="1" si="61"/>
        <v>3</v>
      </c>
      <c r="BV49" s="150">
        <f t="shared" ca="1" si="62"/>
        <v>6</v>
      </c>
      <c r="BW49" s="150">
        <f t="shared" ca="1" si="63"/>
        <v>0</v>
      </c>
      <c r="BX49" s="150">
        <f t="shared" ca="1" si="64"/>
        <v>2</v>
      </c>
      <c r="BY49" s="97">
        <f t="shared" ca="1" si="65"/>
        <v>11</v>
      </c>
      <c r="BZ49" s="160">
        <f t="shared" ca="1" si="66"/>
        <v>1.7152658662092624E-3</v>
      </c>
      <c r="CA49" s="97">
        <f t="shared" ca="1" si="67"/>
        <v>0</v>
      </c>
      <c r="CB49" s="160">
        <f t="shared" ca="1" si="68"/>
        <v>0</v>
      </c>
      <c r="CC49" s="161">
        <f t="shared" ca="1" si="69"/>
        <v>7</v>
      </c>
      <c r="CD49" s="160">
        <f t="shared" ca="1" si="70"/>
        <v>3.2987747408105561E-3</v>
      </c>
      <c r="CE49" s="161">
        <f t="shared" ca="1" si="71"/>
        <v>0</v>
      </c>
      <c r="CF49" s="160">
        <f t="shared" ca="1" si="72"/>
        <v>0</v>
      </c>
      <c r="CG49" s="161">
        <f t="shared" ca="1" si="73"/>
        <v>7</v>
      </c>
      <c r="CH49" s="160">
        <f t="shared" ca="1" si="74"/>
        <v>3.2987747408105561E-3</v>
      </c>
      <c r="CI49" s="161">
        <f t="shared" ca="1" si="75"/>
        <v>20</v>
      </c>
      <c r="CJ49" s="160">
        <f t="shared" ca="1" si="76"/>
        <v>6.1538461538461538E-3</v>
      </c>
      <c r="CK49" s="161">
        <f t="shared" ca="1" si="77"/>
        <v>4</v>
      </c>
      <c r="CL49" s="160">
        <f t="shared" ca="1" si="78"/>
        <v>1.2307692307692308E-3</v>
      </c>
      <c r="CM49" s="161">
        <f t="shared" ca="1" si="79"/>
        <v>24</v>
      </c>
      <c r="CN49" s="160">
        <f t="shared" ca="1" si="80"/>
        <v>7.3846153846153844E-3</v>
      </c>
      <c r="CO49" s="161">
        <f t="shared" ca="1" si="81"/>
        <v>12</v>
      </c>
      <c r="CP49" s="160">
        <f t="shared" ca="1" si="82"/>
        <v>1.1928429423459244E-2</v>
      </c>
      <c r="CQ49" s="161">
        <f t="shared" ca="1" si="83"/>
        <v>0</v>
      </c>
      <c r="CR49" s="160">
        <f t="shared" ca="1" si="84"/>
        <v>0</v>
      </c>
      <c r="CS49" s="161">
        <f t="shared" ca="1" si="85"/>
        <v>0</v>
      </c>
      <c r="CT49" s="160">
        <f t="shared" ca="1" si="86"/>
        <v>0</v>
      </c>
      <c r="CU49" s="97">
        <f t="shared" ca="1" si="87"/>
        <v>54</v>
      </c>
      <c r="CV49" s="160">
        <f t="shared" ca="1" si="88"/>
        <v>8.420396070481834E-3</v>
      </c>
    </row>
    <row r="50" spans="1:100" s="97" customFormat="1" ht="15" x14ac:dyDescent="0.2">
      <c r="A50" s="81">
        <v>40</v>
      </c>
      <c r="B50" s="94" t="s">
        <v>52</v>
      </c>
      <c r="E50" s="95" t="s">
        <v>171</v>
      </c>
      <c r="F50" s="95" t="s">
        <v>171</v>
      </c>
      <c r="G50" s="95" t="s">
        <v>171</v>
      </c>
      <c r="H50">
        <f t="shared" ca="1" si="0"/>
        <v>121098</v>
      </c>
      <c r="I50">
        <f t="shared" ca="1" si="1"/>
        <v>121098</v>
      </c>
      <c r="J50">
        <f t="shared" ca="1" si="2"/>
        <v>13866</v>
      </c>
      <c r="K50">
        <f t="shared" ca="1" si="3"/>
        <v>62156</v>
      </c>
      <c r="L50">
        <f t="shared" ca="1" si="4"/>
        <v>45076</v>
      </c>
      <c r="M50" s="63">
        <f t="shared" ca="1" si="5"/>
        <v>0</v>
      </c>
      <c r="N50">
        <f t="shared" ca="1" si="6"/>
        <v>13861</v>
      </c>
      <c r="O50">
        <f t="shared" ca="1" si="7"/>
        <v>62148</v>
      </c>
      <c r="P50">
        <f t="shared" ca="1" si="8"/>
        <v>53</v>
      </c>
      <c r="Q50">
        <f t="shared" ca="1" si="9"/>
        <v>45023</v>
      </c>
      <c r="R50">
        <f t="shared" ca="1" si="10"/>
        <v>0</v>
      </c>
      <c r="S50">
        <f t="shared" ca="1" si="11"/>
        <v>121085</v>
      </c>
      <c r="T50">
        <f t="shared" ca="1" si="12"/>
        <v>5</v>
      </c>
      <c r="U50">
        <f t="shared" ca="1" si="13"/>
        <v>8</v>
      </c>
      <c r="V50">
        <f t="shared" ca="1" si="14"/>
        <v>0</v>
      </c>
      <c r="W50">
        <f t="shared" ca="1" si="15"/>
        <v>13</v>
      </c>
      <c r="X50">
        <f t="shared" ca="1" si="16"/>
        <v>53</v>
      </c>
      <c r="Y50">
        <f t="shared" ca="1" si="17"/>
        <v>53</v>
      </c>
      <c r="Z50" s="63">
        <f t="shared" ca="1" si="18"/>
        <v>0</v>
      </c>
      <c r="AA50">
        <f t="shared" ca="1" si="19"/>
        <v>101</v>
      </c>
      <c r="AB50">
        <f t="shared" ca="1" si="20"/>
        <v>2</v>
      </c>
      <c r="AG50" s="97">
        <f t="shared" ca="1" si="21"/>
        <v>1</v>
      </c>
      <c r="AH50" s="160">
        <f t="shared" ca="1" si="22"/>
        <v>7.2144866892720578E-5</v>
      </c>
      <c r="AI50" s="97">
        <f t="shared" ca="1" si="23"/>
        <v>17</v>
      </c>
      <c r="AJ50" s="160">
        <f t="shared" ca="1" si="24"/>
        <v>2.7354058054965567E-4</v>
      </c>
      <c r="AK50" s="97">
        <f t="shared" ca="1" si="25"/>
        <v>0</v>
      </c>
      <c r="AL50" s="160">
        <f t="shared" ca="1" si="26"/>
        <v>0</v>
      </c>
      <c r="AM50" s="97">
        <f t="shared" ca="1" si="27"/>
        <v>220</v>
      </c>
      <c r="AN50" s="160">
        <f t="shared" ca="1" si="28"/>
        <v>4.8863913999511359E-3</v>
      </c>
      <c r="AO50" s="97" t="str">
        <f t="shared" ca="1" si="29"/>
        <v xml:space="preserve">     NA</v>
      </c>
      <c r="AP50" s="160" t="str">
        <f t="shared" ca="1" si="30"/>
        <v xml:space="preserve"> </v>
      </c>
      <c r="AQ50" s="97">
        <f t="shared" ca="1" si="31"/>
        <v>238</v>
      </c>
      <c r="AR50" s="160">
        <f t="shared" ca="1" si="32"/>
        <v>1.9655613824998966E-3</v>
      </c>
      <c r="AS50" s="97">
        <f t="shared" ca="1" si="33"/>
        <v>87</v>
      </c>
      <c r="AT50" s="160">
        <f t="shared" ca="1" si="34"/>
        <v>6.2766034196666907E-3</v>
      </c>
      <c r="AU50" s="97">
        <f t="shared" ca="1" si="35"/>
        <v>466</v>
      </c>
      <c r="AV50" s="160">
        <f t="shared" ca="1" si="36"/>
        <v>7.4982300315376196E-3</v>
      </c>
      <c r="AW50" s="97">
        <f t="shared" ca="1" si="37"/>
        <v>0</v>
      </c>
      <c r="AX50" s="160">
        <f t="shared" ca="1" si="38"/>
        <v>0</v>
      </c>
      <c r="AY50" s="97">
        <f t="shared" ca="1" si="39"/>
        <v>493</v>
      </c>
      <c r="AZ50" s="160">
        <f t="shared" ca="1" si="40"/>
        <v>1.0949958909890501E-2</v>
      </c>
      <c r="BA50" s="97" t="str">
        <f t="shared" ca="1" si="41"/>
        <v xml:space="preserve">     NA</v>
      </c>
      <c r="BB50" s="160" t="str">
        <f t="shared" ca="1" si="42"/>
        <v xml:space="preserve"> </v>
      </c>
      <c r="BC50" s="97">
        <f t="shared" ca="1" si="43"/>
        <v>1046</v>
      </c>
      <c r="BD50" s="160">
        <f t="shared" ca="1" si="44"/>
        <v>8.6385596894743358E-3</v>
      </c>
      <c r="BE50" s="161">
        <f t="shared" ca="1" si="45"/>
        <v>1284</v>
      </c>
      <c r="BF50" s="160">
        <f t="shared" ca="1" si="46"/>
        <v>1.0604121071974233E-2</v>
      </c>
      <c r="BG50" s="97">
        <f t="shared" ca="1" si="47"/>
        <v>0</v>
      </c>
      <c r="BH50" s="160">
        <f t="shared" ca="1" si="48"/>
        <v>0</v>
      </c>
      <c r="BI50" s="97">
        <f t="shared" ca="1" si="49"/>
        <v>0</v>
      </c>
      <c r="BJ50" s="160">
        <f t="shared" ca="1" si="50"/>
        <v>0</v>
      </c>
      <c r="BK50" s="97">
        <f t="shared" ca="1" si="51"/>
        <v>0</v>
      </c>
      <c r="BL50" s="160" t="str">
        <f t="shared" ca="1" si="52"/>
        <v xml:space="preserve"> </v>
      </c>
      <c r="BM50" s="161">
        <f t="shared" ca="1" si="53"/>
        <v>0</v>
      </c>
      <c r="BN50" s="160">
        <f t="shared" ca="1" si="54"/>
        <v>0</v>
      </c>
      <c r="BO50" s="97">
        <f t="shared" ca="1" si="55"/>
        <v>1046</v>
      </c>
      <c r="BP50" s="160">
        <f t="shared" ca="1" si="56"/>
        <v>8.6376323308394853E-3</v>
      </c>
      <c r="BQ50" s="161">
        <f t="shared" ca="1" si="57"/>
        <v>1284</v>
      </c>
      <c r="BR50" s="160">
        <f t="shared" ca="1" si="58"/>
        <v>1.0602982708219789E-2</v>
      </c>
      <c r="BS50" s="97">
        <f t="shared" ca="1" si="59"/>
        <v>48</v>
      </c>
      <c r="BT50" s="162">
        <f t="shared" ca="1" si="60"/>
        <v>0.47524752475247523</v>
      </c>
      <c r="BU50" s="150">
        <f t="shared" ca="1" si="61"/>
        <v>13</v>
      </c>
      <c r="BV50" s="150">
        <f t="shared" ca="1" si="62"/>
        <v>132</v>
      </c>
      <c r="BW50" s="150">
        <f t="shared" ca="1" si="63"/>
        <v>0</v>
      </c>
      <c r="BX50" s="150">
        <f t="shared" ca="1" si="64"/>
        <v>111</v>
      </c>
      <c r="BY50" s="97">
        <f t="shared" ca="1" si="65"/>
        <v>256</v>
      </c>
      <c r="BZ50" s="160">
        <f t="shared" ca="1" si="66"/>
        <v>2.1139903218880575E-3</v>
      </c>
      <c r="CA50" s="97">
        <f t="shared" ca="1" si="67"/>
        <v>0</v>
      </c>
      <c r="CB50" s="160">
        <f t="shared" ca="1" si="68"/>
        <v>0</v>
      </c>
      <c r="CC50" s="161">
        <f t="shared" ca="1" si="69"/>
        <v>87</v>
      </c>
      <c r="CD50" s="160">
        <f t="shared" ca="1" si="70"/>
        <v>6.2743401125054093E-3</v>
      </c>
      <c r="CE50" s="161">
        <f t="shared" ca="1" si="71"/>
        <v>1</v>
      </c>
      <c r="CF50" s="160">
        <f t="shared" ca="1" si="72"/>
        <v>7.211885186787827E-5</v>
      </c>
      <c r="CG50" s="161">
        <f t="shared" ca="1" si="73"/>
        <v>88</v>
      </c>
      <c r="CH50" s="160">
        <f t="shared" ca="1" si="74"/>
        <v>6.3464589643732871E-3</v>
      </c>
      <c r="CI50" s="161">
        <f t="shared" ca="1" si="75"/>
        <v>466</v>
      </c>
      <c r="CJ50" s="160">
        <f t="shared" ca="1" si="76"/>
        <v>7.497264946264238E-3</v>
      </c>
      <c r="CK50" s="161">
        <f t="shared" ca="1" si="77"/>
        <v>17</v>
      </c>
      <c r="CL50" s="160">
        <f t="shared" ca="1" si="78"/>
        <v>2.7350537357616323E-4</v>
      </c>
      <c r="CM50" s="161">
        <f t="shared" ca="1" si="79"/>
        <v>483</v>
      </c>
      <c r="CN50" s="160">
        <f t="shared" ca="1" si="80"/>
        <v>7.7707703198404013E-3</v>
      </c>
      <c r="CO50" s="161">
        <f t="shared" ca="1" si="81"/>
        <v>713</v>
      </c>
      <c r="CP50" s="160">
        <f t="shared" ca="1" si="82"/>
        <v>1.5836350309841637E-2</v>
      </c>
      <c r="CQ50" s="161">
        <f t="shared" ca="1" si="83"/>
        <v>0</v>
      </c>
      <c r="CR50" s="160">
        <f t="shared" ca="1" si="84"/>
        <v>0</v>
      </c>
      <c r="CS50" s="161">
        <f t="shared" ca="1" si="85"/>
        <v>0</v>
      </c>
      <c r="CT50" s="160">
        <f t="shared" ca="1" si="86"/>
        <v>0</v>
      </c>
      <c r="CU50" s="97">
        <f t="shared" ca="1" si="87"/>
        <v>1540</v>
      </c>
      <c r="CV50" s="160">
        <f t="shared" ca="1" si="88"/>
        <v>1.2716973030107846E-2</v>
      </c>
    </row>
    <row r="51" spans="1:100" s="97" customFormat="1" ht="15" x14ac:dyDescent="0.2">
      <c r="A51" s="81">
        <v>41</v>
      </c>
      <c r="B51" s="94" t="s">
        <v>135</v>
      </c>
      <c r="E51" s="95" t="s">
        <v>172</v>
      </c>
      <c r="F51" s="95" t="s">
        <v>172</v>
      </c>
      <c r="G51" s="95" t="s">
        <v>175</v>
      </c>
      <c r="H51">
        <f t="shared" ca="1" si="0"/>
        <v>121510</v>
      </c>
      <c r="I51">
        <f t="shared" ca="1" si="1"/>
        <v>121510</v>
      </c>
      <c r="J51">
        <f t="shared" ca="1" si="2"/>
        <v>20715</v>
      </c>
      <c r="K51">
        <f t="shared" ca="1" si="3"/>
        <v>68007</v>
      </c>
      <c r="L51">
        <f t="shared" ca="1" si="4"/>
        <v>32788</v>
      </c>
      <c r="M51" s="63">
        <f t="shared" ca="1" si="5"/>
        <v>0</v>
      </c>
      <c r="N51">
        <f t="shared" ca="1" si="6"/>
        <v>20712</v>
      </c>
      <c r="O51">
        <f t="shared" ca="1" si="7"/>
        <v>68003</v>
      </c>
      <c r="P51">
        <f t="shared" ca="1" si="8"/>
        <v>28</v>
      </c>
      <c r="Q51">
        <f t="shared" ca="1" si="9"/>
        <v>32760</v>
      </c>
      <c r="R51">
        <f t="shared" ca="1" si="10"/>
        <v>0</v>
      </c>
      <c r="S51">
        <f t="shared" ca="1" si="11"/>
        <v>121503</v>
      </c>
      <c r="T51">
        <f t="shared" ca="1" si="12"/>
        <v>3</v>
      </c>
      <c r="U51">
        <f t="shared" ca="1" si="13"/>
        <v>4</v>
      </c>
      <c r="V51">
        <f t="shared" ca="1" si="14"/>
        <v>0</v>
      </c>
      <c r="W51">
        <f t="shared" ca="1" si="15"/>
        <v>7</v>
      </c>
      <c r="X51">
        <f t="shared" ca="1" si="16"/>
        <v>28</v>
      </c>
      <c r="Y51">
        <f t="shared" ca="1" si="17"/>
        <v>28</v>
      </c>
      <c r="Z51" s="63">
        <f t="shared" ca="1" si="18"/>
        <v>0</v>
      </c>
      <c r="AA51">
        <f t="shared" ca="1" si="19"/>
        <v>48</v>
      </c>
      <c r="AB51">
        <f t="shared" ca="1" si="20"/>
        <v>4</v>
      </c>
      <c r="AG51" s="97">
        <f t="shared" ca="1" si="21"/>
        <v>15</v>
      </c>
      <c r="AH51" s="160">
        <f t="shared" ca="1" si="22"/>
        <v>7.2421784472769413E-4</v>
      </c>
      <c r="AI51" s="97">
        <f t="shared" ca="1" si="23"/>
        <v>88</v>
      </c>
      <c r="AJ51" s="160">
        <f t="shared" ca="1" si="24"/>
        <v>1.2940605561519345E-3</v>
      </c>
      <c r="AK51" s="97">
        <f t="shared" ca="1" si="25"/>
        <v>0</v>
      </c>
      <c r="AL51" s="160">
        <f t="shared" ca="1" si="26"/>
        <v>0</v>
      </c>
      <c r="AM51" s="97">
        <f t="shared" ca="1" si="27"/>
        <v>63</v>
      </c>
      <c r="AN51" s="160">
        <f t="shared" ca="1" si="28"/>
        <v>1.9230769230769232E-3</v>
      </c>
      <c r="AO51" s="97" t="str">
        <f t="shared" ca="1" si="29"/>
        <v xml:space="preserve">     NA</v>
      </c>
      <c r="AP51" s="160" t="str">
        <f t="shared" ca="1" si="30"/>
        <v xml:space="preserve"> </v>
      </c>
      <c r="AQ51" s="97">
        <f t="shared" ca="1" si="31"/>
        <v>166</v>
      </c>
      <c r="AR51" s="160">
        <f t="shared" ca="1" si="32"/>
        <v>1.3662214101709423E-3</v>
      </c>
      <c r="AS51" s="97">
        <f t="shared" ca="1" si="33"/>
        <v>159</v>
      </c>
      <c r="AT51" s="160">
        <f t="shared" ca="1" si="34"/>
        <v>7.6767091541135573E-3</v>
      </c>
      <c r="AU51" s="97">
        <f t="shared" ca="1" si="35"/>
        <v>566</v>
      </c>
      <c r="AV51" s="160">
        <f t="shared" ca="1" si="36"/>
        <v>8.3231622134317604E-3</v>
      </c>
      <c r="AW51" s="97">
        <f t="shared" ca="1" si="37"/>
        <v>0</v>
      </c>
      <c r="AX51" s="160">
        <f t="shared" ca="1" si="38"/>
        <v>0</v>
      </c>
      <c r="AY51" s="97">
        <f t="shared" ca="1" si="39"/>
        <v>465</v>
      </c>
      <c r="AZ51" s="160">
        <f t="shared" ca="1" si="40"/>
        <v>1.4194139194139194E-2</v>
      </c>
      <c r="BA51" s="97" t="str">
        <f t="shared" ca="1" si="41"/>
        <v xml:space="preserve">     NA</v>
      </c>
      <c r="BB51" s="160" t="str">
        <f t="shared" ca="1" si="42"/>
        <v xml:space="preserve"> </v>
      </c>
      <c r="BC51" s="97">
        <f t="shared" ca="1" si="43"/>
        <v>1190</v>
      </c>
      <c r="BD51" s="160">
        <f t="shared" ca="1" si="44"/>
        <v>9.7939968560447066E-3</v>
      </c>
      <c r="BE51" s="161">
        <f t="shared" ca="1" si="45"/>
        <v>1356</v>
      </c>
      <c r="BF51" s="160">
        <f t="shared" ca="1" si="46"/>
        <v>1.116021826621565E-2</v>
      </c>
      <c r="BG51" s="97">
        <f t="shared" ca="1" si="47"/>
        <v>1</v>
      </c>
      <c r="BH51" s="160">
        <f t="shared" ca="1" si="48"/>
        <v>0.33333333333333331</v>
      </c>
      <c r="BI51" s="97">
        <f t="shared" ca="1" si="49"/>
        <v>0</v>
      </c>
      <c r="BJ51" s="160">
        <f t="shared" ca="1" si="50"/>
        <v>0</v>
      </c>
      <c r="BK51" s="97">
        <f t="shared" ca="1" si="51"/>
        <v>0</v>
      </c>
      <c r="BL51" s="160" t="str">
        <f t="shared" ca="1" si="52"/>
        <v xml:space="preserve"> </v>
      </c>
      <c r="BM51" s="161">
        <f t="shared" ca="1" si="53"/>
        <v>1</v>
      </c>
      <c r="BN51" s="160">
        <f t="shared" ca="1" si="54"/>
        <v>0.14285714285714285</v>
      </c>
      <c r="BO51" s="97">
        <f t="shared" ca="1" si="55"/>
        <v>1191</v>
      </c>
      <c r="BP51" s="160">
        <f t="shared" ca="1" si="56"/>
        <v>9.8016624146160802E-3</v>
      </c>
      <c r="BQ51" s="161">
        <f t="shared" ca="1" si="57"/>
        <v>1357</v>
      </c>
      <c r="BR51" s="160">
        <f t="shared" ca="1" si="58"/>
        <v>1.1167805118920253E-2</v>
      </c>
      <c r="BS51" s="97">
        <f t="shared" ca="1" si="59"/>
        <v>20</v>
      </c>
      <c r="BT51" s="162">
        <f t="shared" ca="1" si="60"/>
        <v>0.41666666666666669</v>
      </c>
      <c r="BU51" s="150">
        <f t="shared" ca="1" si="61"/>
        <v>34</v>
      </c>
      <c r="BV51" s="150">
        <f t="shared" ca="1" si="62"/>
        <v>165</v>
      </c>
      <c r="BW51" s="150">
        <f t="shared" ca="1" si="63"/>
        <v>0</v>
      </c>
      <c r="BX51" s="150">
        <f t="shared" ca="1" si="64"/>
        <v>100</v>
      </c>
      <c r="BY51" s="97">
        <f t="shared" ca="1" si="65"/>
        <v>299</v>
      </c>
      <c r="BZ51" s="160">
        <f t="shared" ca="1" si="66"/>
        <v>2.4607028228129371E-3</v>
      </c>
      <c r="CA51" s="97">
        <f t="shared" ca="1" si="67"/>
        <v>0</v>
      </c>
      <c r="CB51" s="160">
        <f t="shared" ca="1" si="68"/>
        <v>0</v>
      </c>
      <c r="CC51" s="161">
        <f t="shared" ca="1" si="69"/>
        <v>160</v>
      </c>
      <c r="CD51" s="160">
        <f t="shared" ca="1" si="70"/>
        <v>7.723871590634806E-3</v>
      </c>
      <c r="CE51" s="161">
        <f t="shared" ca="1" si="71"/>
        <v>15</v>
      </c>
      <c r="CF51" s="160">
        <f t="shared" ca="1" si="72"/>
        <v>7.2411296162201298E-4</v>
      </c>
      <c r="CG51" s="161">
        <f t="shared" ca="1" si="73"/>
        <v>175</v>
      </c>
      <c r="CH51" s="160">
        <f t="shared" ca="1" si="74"/>
        <v>8.4479845522568188E-3</v>
      </c>
      <c r="CI51" s="161">
        <f t="shared" ca="1" si="75"/>
        <v>566</v>
      </c>
      <c r="CJ51" s="160">
        <f t="shared" ca="1" si="76"/>
        <v>8.3226726660490837E-3</v>
      </c>
      <c r="CK51" s="161">
        <f t="shared" ca="1" si="77"/>
        <v>88</v>
      </c>
      <c r="CL51" s="160">
        <f t="shared" ca="1" si="78"/>
        <v>1.2939844427779493E-3</v>
      </c>
      <c r="CM51" s="161">
        <f t="shared" ca="1" si="79"/>
        <v>654</v>
      </c>
      <c r="CN51" s="160">
        <f t="shared" ca="1" si="80"/>
        <v>9.6166571088270331E-3</v>
      </c>
      <c r="CO51" s="161">
        <f t="shared" ca="1" si="81"/>
        <v>528</v>
      </c>
      <c r="CP51" s="160">
        <f t="shared" ca="1" si="82"/>
        <v>1.6117216117216119E-2</v>
      </c>
      <c r="CQ51" s="161">
        <f t="shared" ca="1" si="83"/>
        <v>0</v>
      </c>
      <c r="CR51" s="160">
        <f t="shared" ca="1" si="84"/>
        <v>0</v>
      </c>
      <c r="CS51" s="161">
        <f t="shared" ca="1" si="85"/>
        <v>0</v>
      </c>
      <c r="CT51" s="160">
        <f t="shared" ca="1" si="86"/>
        <v>0</v>
      </c>
      <c r="CU51" s="97">
        <f t="shared" ca="1" si="87"/>
        <v>1656</v>
      </c>
      <c r="CV51" s="160">
        <f t="shared" ca="1" si="88"/>
        <v>1.3628507941733191E-2</v>
      </c>
    </row>
    <row r="52" spans="1:100" s="97" customFormat="1" ht="15" x14ac:dyDescent="0.2">
      <c r="A52" s="81">
        <v>42</v>
      </c>
      <c r="B52" s="94" t="s">
        <v>50</v>
      </c>
      <c r="E52" s="95" t="s">
        <v>172</v>
      </c>
      <c r="F52" s="95" t="s">
        <v>172</v>
      </c>
      <c r="G52" s="95" t="s">
        <v>175</v>
      </c>
      <c r="H52">
        <f t="shared" ca="1" si="0"/>
        <v>62489</v>
      </c>
      <c r="I52">
        <f t="shared" ca="1" si="1"/>
        <v>62489</v>
      </c>
      <c r="J52">
        <f t="shared" ca="1" si="2"/>
        <v>14615</v>
      </c>
      <c r="K52">
        <f t="shared" ca="1" si="3"/>
        <v>23313</v>
      </c>
      <c r="L52">
        <f t="shared" ca="1" si="4"/>
        <v>24561</v>
      </c>
      <c r="M52" s="63">
        <f t="shared" ca="1" si="5"/>
        <v>0</v>
      </c>
      <c r="N52">
        <f t="shared" ca="1" si="6"/>
        <v>14612</v>
      </c>
      <c r="O52">
        <f t="shared" ca="1" si="7"/>
        <v>23311</v>
      </c>
      <c r="P52">
        <f t="shared" ca="1" si="8"/>
        <v>18</v>
      </c>
      <c r="Q52">
        <f t="shared" ca="1" si="9"/>
        <v>24536</v>
      </c>
      <c r="R52">
        <f t="shared" ca="1" si="10"/>
        <v>7</v>
      </c>
      <c r="S52">
        <f t="shared" ca="1" si="11"/>
        <v>62484</v>
      </c>
      <c r="T52">
        <f t="shared" ca="1" si="12"/>
        <v>3</v>
      </c>
      <c r="U52">
        <f t="shared" ca="1" si="13"/>
        <v>2</v>
      </c>
      <c r="V52">
        <f t="shared" ca="1" si="14"/>
        <v>0</v>
      </c>
      <c r="W52">
        <f t="shared" ca="1" si="15"/>
        <v>5</v>
      </c>
      <c r="X52">
        <f t="shared" ca="1" si="16"/>
        <v>18</v>
      </c>
      <c r="Y52">
        <f t="shared" ca="1" si="17"/>
        <v>18</v>
      </c>
      <c r="Z52" s="63">
        <f t="shared" ca="1" si="18"/>
        <v>0</v>
      </c>
      <c r="AA52">
        <f t="shared" ca="1" si="19"/>
        <v>41</v>
      </c>
      <c r="AB52">
        <f t="shared" ca="1" si="20"/>
        <v>2</v>
      </c>
      <c r="AG52" s="97">
        <f t="shared" ca="1" si="21"/>
        <v>28</v>
      </c>
      <c r="AH52" s="160">
        <f t="shared" ca="1" si="22"/>
        <v>1.9162332329592116E-3</v>
      </c>
      <c r="AI52" s="97">
        <f t="shared" ca="1" si="23"/>
        <v>34</v>
      </c>
      <c r="AJ52" s="160">
        <f t="shared" ca="1" si="24"/>
        <v>1.4585388872206254E-3</v>
      </c>
      <c r="AK52" s="97">
        <f t="shared" ca="1" si="25"/>
        <v>0</v>
      </c>
      <c r="AL52" s="160">
        <f t="shared" ca="1" si="26"/>
        <v>0</v>
      </c>
      <c r="AM52" s="97">
        <f t="shared" ca="1" si="27"/>
        <v>47</v>
      </c>
      <c r="AN52" s="160">
        <f t="shared" ca="1" si="28"/>
        <v>1.9155526573198566E-3</v>
      </c>
      <c r="AO52" s="97">
        <f t="shared" ca="1" si="29"/>
        <v>0</v>
      </c>
      <c r="AP52" s="160">
        <f t="shared" ca="1" si="30"/>
        <v>0</v>
      </c>
      <c r="AQ52" s="97">
        <f t="shared" ca="1" si="31"/>
        <v>109</v>
      </c>
      <c r="AR52" s="160">
        <f t="shared" ca="1" si="32"/>
        <v>1.7444465783240509E-3</v>
      </c>
      <c r="AS52" s="97">
        <f t="shared" ca="1" si="33"/>
        <v>134</v>
      </c>
      <c r="AT52" s="160">
        <f t="shared" ca="1" si="34"/>
        <v>9.1705447577333701E-3</v>
      </c>
      <c r="AU52" s="97">
        <f t="shared" ca="1" si="35"/>
        <v>339</v>
      </c>
      <c r="AV52" s="160">
        <f t="shared" ca="1" si="36"/>
        <v>1.4542490669640942E-2</v>
      </c>
      <c r="AW52" s="97">
        <f t="shared" ca="1" si="37"/>
        <v>0</v>
      </c>
      <c r="AX52" s="160">
        <f t="shared" ca="1" si="38"/>
        <v>0</v>
      </c>
      <c r="AY52" s="97">
        <f t="shared" ca="1" si="39"/>
        <v>467</v>
      </c>
      <c r="AZ52" s="160">
        <f t="shared" ca="1" si="40"/>
        <v>1.9033257254646233E-2</v>
      </c>
      <c r="BA52" s="97">
        <f t="shared" ca="1" si="41"/>
        <v>0</v>
      </c>
      <c r="BB52" s="160">
        <f t="shared" ca="1" si="42"/>
        <v>0</v>
      </c>
      <c r="BC52" s="97">
        <f t="shared" ca="1" si="43"/>
        <v>940</v>
      </c>
      <c r="BD52" s="160">
        <f t="shared" ca="1" si="44"/>
        <v>1.5043851225913833E-2</v>
      </c>
      <c r="BE52" s="161">
        <f t="shared" ca="1" si="45"/>
        <v>1049</v>
      </c>
      <c r="BF52" s="160">
        <f t="shared" ca="1" si="46"/>
        <v>1.6788297804237885E-2</v>
      </c>
      <c r="BG52" s="97">
        <f t="shared" ca="1" si="47"/>
        <v>0</v>
      </c>
      <c r="BH52" s="160">
        <f t="shared" ca="1" si="48"/>
        <v>0</v>
      </c>
      <c r="BI52" s="97">
        <f t="shared" ca="1" si="49"/>
        <v>0</v>
      </c>
      <c r="BJ52" s="160">
        <f t="shared" ca="1" si="50"/>
        <v>0</v>
      </c>
      <c r="BK52" s="97">
        <f t="shared" ca="1" si="51"/>
        <v>0</v>
      </c>
      <c r="BL52" s="160" t="str">
        <f t="shared" ca="1" si="52"/>
        <v xml:space="preserve"> </v>
      </c>
      <c r="BM52" s="161">
        <f t="shared" ca="1" si="53"/>
        <v>0</v>
      </c>
      <c r="BN52" s="160">
        <f t="shared" ca="1" si="54"/>
        <v>0</v>
      </c>
      <c r="BO52" s="97">
        <f t="shared" ca="1" si="55"/>
        <v>940</v>
      </c>
      <c r="BP52" s="160">
        <f t="shared" ca="1" si="56"/>
        <v>1.5042647505961048E-2</v>
      </c>
      <c r="BQ52" s="161">
        <f t="shared" ca="1" si="57"/>
        <v>1049</v>
      </c>
      <c r="BR52" s="160">
        <f t="shared" ca="1" si="58"/>
        <v>1.6786954503992702E-2</v>
      </c>
      <c r="BS52" s="97">
        <f t="shared" ca="1" si="59"/>
        <v>23</v>
      </c>
      <c r="BT52" s="162">
        <f t="shared" ca="1" si="60"/>
        <v>0.56097560975609762</v>
      </c>
      <c r="BU52" s="150">
        <f t="shared" ca="1" si="61"/>
        <v>31</v>
      </c>
      <c r="BV52" s="150">
        <f t="shared" ca="1" si="62"/>
        <v>85</v>
      </c>
      <c r="BW52" s="150">
        <f t="shared" ca="1" si="63"/>
        <v>0</v>
      </c>
      <c r="BX52" s="150">
        <f t="shared" ca="1" si="64"/>
        <v>102</v>
      </c>
      <c r="BY52" s="97">
        <f t="shared" ca="1" si="65"/>
        <v>218</v>
      </c>
      <c r="BZ52" s="160">
        <f t="shared" ca="1" si="66"/>
        <v>3.4886139960633071E-3</v>
      </c>
      <c r="CA52" s="97" t="str">
        <f t="shared" ca="1" si="67"/>
        <v xml:space="preserve">     NA</v>
      </c>
      <c r="CB52" s="160" t="str">
        <f t="shared" ca="1" si="68"/>
        <v xml:space="preserve"> </v>
      </c>
      <c r="CC52" s="161">
        <f t="shared" ca="1" si="69"/>
        <v>134</v>
      </c>
      <c r="CD52" s="160">
        <f t="shared" ca="1" si="70"/>
        <v>9.1686623332192952E-3</v>
      </c>
      <c r="CE52" s="161">
        <f t="shared" ca="1" si="71"/>
        <v>28</v>
      </c>
      <c r="CF52" s="160">
        <f t="shared" ca="1" si="72"/>
        <v>1.9158398905234349E-3</v>
      </c>
      <c r="CG52" s="161">
        <f t="shared" ca="1" si="73"/>
        <v>162</v>
      </c>
      <c r="CH52" s="160">
        <f t="shared" ca="1" si="74"/>
        <v>1.108450222374273E-2</v>
      </c>
      <c r="CI52" s="161">
        <f t="shared" ca="1" si="75"/>
        <v>339</v>
      </c>
      <c r="CJ52" s="160">
        <f t="shared" ca="1" si="76"/>
        <v>1.4541243083258267E-2</v>
      </c>
      <c r="CK52" s="161">
        <f t="shared" ca="1" si="77"/>
        <v>34</v>
      </c>
      <c r="CL52" s="160">
        <f t="shared" ca="1" si="78"/>
        <v>1.4584137605627762E-3</v>
      </c>
      <c r="CM52" s="161">
        <f t="shared" ca="1" si="79"/>
        <v>373</v>
      </c>
      <c r="CN52" s="160">
        <f t="shared" ca="1" si="80"/>
        <v>1.5999656843821045E-2</v>
      </c>
      <c r="CO52" s="161">
        <f t="shared" ca="1" si="81"/>
        <v>514</v>
      </c>
      <c r="CP52" s="160">
        <f t="shared" ca="1" si="82"/>
        <v>2.0948809911966092E-2</v>
      </c>
      <c r="CQ52" s="161">
        <f t="shared" ca="1" si="83"/>
        <v>0</v>
      </c>
      <c r="CR52" s="160">
        <f t="shared" ca="1" si="84"/>
        <v>0</v>
      </c>
      <c r="CS52" s="161">
        <f t="shared" ca="1" si="85"/>
        <v>0</v>
      </c>
      <c r="CT52" s="160">
        <f t="shared" ca="1" si="86"/>
        <v>0</v>
      </c>
      <c r="CU52" s="97">
        <f t="shared" ca="1" si="87"/>
        <v>1267</v>
      </c>
      <c r="CV52" s="160">
        <f t="shared" ca="1" si="88"/>
        <v>2.0275568500056011E-2</v>
      </c>
    </row>
    <row r="53" spans="1:100" s="97" customFormat="1" ht="15" x14ac:dyDescent="0.2">
      <c r="A53" s="81">
        <v>43</v>
      </c>
      <c r="B53" s="94" t="s">
        <v>136</v>
      </c>
      <c r="E53" s="95" t="s">
        <v>172</v>
      </c>
      <c r="F53" s="95" t="s">
        <v>172</v>
      </c>
      <c r="G53" s="95" t="s">
        <v>175</v>
      </c>
      <c r="H53">
        <f t="shared" ca="1" si="0"/>
        <v>529927</v>
      </c>
      <c r="I53">
        <f t="shared" ca="1" si="1"/>
        <v>529813</v>
      </c>
      <c r="J53">
        <f t="shared" ca="1" si="2"/>
        <v>116905</v>
      </c>
      <c r="K53">
        <f t="shared" ca="1" si="3"/>
        <v>227358</v>
      </c>
      <c r="L53">
        <f t="shared" ca="1" si="4"/>
        <v>185550</v>
      </c>
      <c r="M53" s="63">
        <f t="shared" ca="1" si="5"/>
        <v>114</v>
      </c>
      <c r="N53">
        <f t="shared" ca="1" si="6"/>
        <v>116869</v>
      </c>
      <c r="O53">
        <f t="shared" ca="1" si="7"/>
        <v>227339</v>
      </c>
      <c r="P53">
        <f t="shared" ca="1" si="8"/>
        <v>415</v>
      </c>
      <c r="Q53">
        <f t="shared" ca="1" si="9"/>
        <v>185135</v>
      </c>
      <c r="R53">
        <f t="shared" ca="1" si="10"/>
        <v>0</v>
      </c>
      <c r="S53">
        <f t="shared" ca="1" si="11"/>
        <v>529758</v>
      </c>
      <c r="T53">
        <f t="shared" ca="1" si="12"/>
        <v>36</v>
      </c>
      <c r="U53">
        <f t="shared" ca="1" si="13"/>
        <v>19</v>
      </c>
      <c r="V53">
        <f t="shared" ca="1" si="14"/>
        <v>0</v>
      </c>
      <c r="W53">
        <f t="shared" ca="1" si="15"/>
        <v>55</v>
      </c>
      <c r="X53">
        <f t="shared" ca="1" si="16"/>
        <v>415</v>
      </c>
      <c r="Y53">
        <f t="shared" ca="1" si="17"/>
        <v>415</v>
      </c>
      <c r="Z53" s="63">
        <f t="shared" ca="1" si="18"/>
        <v>0</v>
      </c>
      <c r="AA53">
        <f t="shared" ca="1" si="19"/>
        <v>439</v>
      </c>
      <c r="AB53">
        <f t="shared" ca="1" si="20"/>
        <v>7</v>
      </c>
      <c r="AG53" s="97">
        <f t="shared" ca="1" si="21"/>
        <v>149</v>
      </c>
      <c r="AH53" s="165">
        <f t="shared" ca="1" si="22"/>
        <v>1.2749317612027141E-3</v>
      </c>
      <c r="AI53" s="97">
        <f t="shared" ca="1" si="23"/>
        <v>833</v>
      </c>
      <c r="AJ53" s="165">
        <f t="shared" ca="1" si="24"/>
        <v>3.6641315392431568E-3</v>
      </c>
      <c r="AK53" s="97">
        <f t="shared" ca="1" si="25"/>
        <v>6</v>
      </c>
      <c r="AL53" s="160">
        <f t="shared" ca="1" si="26"/>
        <v>1.4457831325301205E-2</v>
      </c>
      <c r="AM53" s="97">
        <f t="shared" ca="1" si="27"/>
        <v>1604</v>
      </c>
      <c r="AN53" s="165">
        <f t="shared" ca="1" si="28"/>
        <v>8.6639479298889991E-3</v>
      </c>
      <c r="AO53" s="97" t="str">
        <f t="shared" ca="1" si="29"/>
        <v xml:space="preserve">     NA</v>
      </c>
      <c r="AP53" s="160" t="str">
        <f t="shared" ca="1" si="30"/>
        <v xml:space="preserve"> </v>
      </c>
      <c r="AQ53" s="97">
        <f t="shared" ca="1" si="31"/>
        <v>2592</v>
      </c>
      <c r="AR53" s="165">
        <f t="shared" ca="1" si="32"/>
        <v>4.8928001087288914E-3</v>
      </c>
      <c r="AS53" s="97">
        <f t="shared" ca="1" si="33"/>
        <v>684</v>
      </c>
      <c r="AT53" s="160">
        <f t="shared" ca="1" si="34"/>
        <v>5.8527068769305803E-3</v>
      </c>
      <c r="AU53" s="97">
        <f t="shared" ca="1" si="35"/>
        <v>2195</v>
      </c>
      <c r="AV53" s="160">
        <f t="shared" ca="1" si="36"/>
        <v>9.6551845481857492E-3</v>
      </c>
      <c r="AW53" s="97">
        <f t="shared" ca="1" si="37"/>
        <v>6</v>
      </c>
      <c r="AX53" s="160">
        <f t="shared" ca="1" si="38"/>
        <v>1.4457831325301205E-2</v>
      </c>
      <c r="AY53" s="97">
        <f t="shared" ca="1" si="39"/>
        <v>2020</v>
      </c>
      <c r="AZ53" s="160">
        <f t="shared" ca="1" si="40"/>
        <v>1.0910956869311584E-2</v>
      </c>
      <c r="BA53" s="97" t="str">
        <f t="shared" ca="1" si="41"/>
        <v xml:space="preserve">     NA</v>
      </c>
      <c r="BB53" s="160" t="str">
        <f t="shared" ca="1" si="42"/>
        <v xml:space="preserve"> </v>
      </c>
      <c r="BC53" s="97">
        <f t="shared" ca="1" si="43"/>
        <v>4905</v>
      </c>
      <c r="BD53" s="160">
        <f t="shared" ca="1" si="44"/>
        <v>9.2589446501987697E-3</v>
      </c>
      <c r="BE53" s="161">
        <f t="shared" ca="1" si="45"/>
        <v>7497</v>
      </c>
      <c r="BF53" s="160">
        <f t="shared" ca="1" si="46"/>
        <v>1.4151744758927661E-2</v>
      </c>
      <c r="BG53" s="97">
        <f t="shared" ca="1" si="47"/>
        <v>4</v>
      </c>
      <c r="BH53" s="160">
        <f t="shared" ca="1" si="48"/>
        <v>0.1111111111111111</v>
      </c>
      <c r="BI53" s="97">
        <f t="shared" ca="1" si="49"/>
        <v>1</v>
      </c>
      <c r="BJ53" s="160">
        <f t="shared" ca="1" si="50"/>
        <v>5.2631578947368418E-2</v>
      </c>
      <c r="BK53" s="97">
        <f t="shared" ca="1" si="51"/>
        <v>0</v>
      </c>
      <c r="BL53" s="160" t="str">
        <f t="shared" ca="1" si="52"/>
        <v xml:space="preserve"> </v>
      </c>
      <c r="BM53" s="161">
        <f t="shared" ca="1" si="53"/>
        <v>5</v>
      </c>
      <c r="BN53" s="160">
        <f t="shared" ca="1" si="54"/>
        <v>9.0909090909090912E-2</v>
      </c>
      <c r="BO53" s="97">
        <f t="shared" ca="1" si="55"/>
        <v>4910</v>
      </c>
      <c r="BP53" s="160">
        <f t="shared" ca="1" si="56"/>
        <v>9.2674207692147979E-3</v>
      </c>
      <c r="BQ53" s="161">
        <f t="shared" ca="1" si="57"/>
        <v>7502</v>
      </c>
      <c r="BR53" s="160">
        <f t="shared" ca="1" si="58"/>
        <v>1.4159712955325747E-2</v>
      </c>
      <c r="BS53" s="97">
        <f t="shared" ca="1" si="59"/>
        <v>24</v>
      </c>
      <c r="BT53" s="162">
        <f t="shared" ca="1" si="60"/>
        <v>5.4669703872437359E-2</v>
      </c>
      <c r="BU53" s="150">
        <f t="shared" ca="1" si="61"/>
        <v>133</v>
      </c>
      <c r="BV53" s="150">
        <f t="shared" ca="1" si="62"/>
        <v>416</v>
      </c>
      <c r="BW53" s="150">
        <f t="shared" ca="1" si="63"/>
        <v>1</v>
      </c>
      <c r="BX53" s="150">
        <f t="shared" ca="1" si="64"/>
        <v>310</v>
      </c>
      <c r="BY53" s="97">
        <f t="shared" ca="1" si="65"/>
        <v>860</v>
      </c>
      <c r="BZ53" s="160">
        <f t="shared" ca="1" si="66"/>
        <v>1.6232142284164414E-3</v>
      </c>
      <c r="CA53" s="97" t="str">
        <f t="shared" ca="1" si="67"/>
        <v xml:space="preserve">     NA</v>
      </c>
      <c r="CB53" s="160" t="str">
        <f t="shared" ca="1" si="68"/>
        <v xml:space="preserve"> </v>
      </c>
      <c r="CC53" s="161">
        <f t="shared" ca="1" si="69"/>
        <v>688</v>
      </c>
      <c r="CD53" s="160">
        <f t="shared" ca="1" si="70"/>
        <v>5.8851203969034691E-3</v>
      </c>
      <c r="CE53" s="161">
        <f t="shared" ca="1" si="71"/>
        <v>149</v>
      </c>
      <c r="CF53" s="165">
        <f t="shared" ca="1" si="72"/>
        <v>1.2745391557247338E-3</v>
      </c>
      <c r="CG53" s="161">
        <f t="shared" ca="1" si="73"/>
        <v>837</v>
      </c>
      <c r="CH53" s="160">
        <f t="shared" ca="1" si="74"/>
        <v>7.1596595526282024E-3</v>
      </c>
      <c r="CI53" s="161">
        <f t="shared" ca="1" si="75"/>
        <v>2196</v>
      </c>
      <c r="CJ53" s="160">
        <f t="shared" ca="1" si="76"/>
        <v>9.6587760272345818E-3</v>
      </c>
      <c r="CK53" s="161">
        <f t="shared" ca="1" si="77"/>
        <v>833</v>
      </c>
      <c r="CL53" s="165">
        <f t="shared" ca="1" si="78"/>
        <v>3.6638253327351579E-3</v>
      </c>
      <c r="CM53" s="161">
        <f t="shared" ca="1" si="79"/>
        <v>3029</v>
      </c>
      <c r="CN53" s="160">
        <f t="shared" ca="1" si="80"/>
        <v>1.332260135996974E-2</v>
      </c>
      <c r="CO53" s="161">
        <f t="shared" ca="1" si="81"/>
        <v>3624</v>
      </c>
      <c r="CP53" s="160">
        <f t="shared" ca="1" si="82"/>
        <v>1.9574904799200585E-2</v>
      </c>
      <c r="CQ53" s="161">
        <f t="shared" ca="1" si="83"/>
        <v>6</v>
      </c>
      <c r="CR53" s="160">
        <f t="shared" ca="1" si="84"/>
        <v>1.4457831325301205E-2</v>
      </c>
      <c r="CS53" s="161">
        <f t="shared" ca="1" si="85"/>
        <v>12</v>
      </c>
      <c r="CT53" s="160">
        <f t="shared" ca="1" si="86"/>
        <v>2.891566265060241E-2</v>
      </c>
      <c r="CU53" s="97">
        <f t="shared" ca="1" si="87"/>
        <v>8362</v>
      </c>
      <c r="CV53" s="160">
        <f t="shared" ca="1" si="88"/>
        <v>1.5782927183742187E-2</v>
      </c>
    </row>
    <row r="54" spans="1:100" s="97" customFormat="1" ht="15" x14ac:dyDescent="0.2">
      <c r="A54" s="81">
        <v>44</v>
      </c>
      <c r="B54" s="94" t="s">
        <v>137</v>
      </c>
      <c r="E54" s="95" t="s">
        <v>224</v>
      </c>
      <c r="F54" s="95" t="s">
        <v>224</v>
      </c>
      <c r="G54" s="95" t="s">
        <v>225</v>
      </c>
      <c r="H54">
        <f t="shared" ca="1" si="0"/>
        <v>29023</v>
      </c>
      <c r="I54">
        <f t="shared" ca="1" si="1"/>
        <v>29023</v>
      </c>
      <c r="J54">
        <f t="shared" ca="1" si="2"/>
        <v>5659</v>
      </c>
      <c r="K54">
        <f t="shared" ca="1" si="3"/>
        <v>13643</v>
      </c>
      <c r="L54">
        <f t="shared" ca="1" si="4"/>
        <v>9721</v>
      </c>
      <c r="M54" s="63">
        <f t="shared" ca="1" si="5"/>
        <v>0</v>
      </c>
      <c r="N54">
        <f t="shared" ca="1" si="6"/>
        <v>5659</v>
      </c>
      <c r="O54">
        <f t="shared" ca="1" si="7"/>
        <v>13643</v>
      </c>
      <c r="P54">
        <f t="shared" ca="1" si="8"/>
        <v>26</v>
      </c>
      <c r="Q54">
        <f t="shared" ca="1" si="9"/>
        <v>9686</v>
      </c>
      <c r="R54">
        <f t="shared" ca="1" si="10"/>
        <v>9</v>
      </c>
      <c r="S54">
        <f t="shared" ca="1" si="11"/>
        <v>29023</v>
      </c>
      <c r="T54">
        <f t="shared" ca="1" si="12"/>
        <v>0</v>
      </c>
      <c r="U54">
        <f t="shared" ca="1" si="13"/>
        <v>0</v>
      </c>
      <c r="V54">
        <f t="shared" ca="1" si="14"/>
        <v>0</v>
      </c>
      <c r="W54">
        <f t="shared" ca="1" si="15"/>
        <v>0</v>
      </c>
      <c r="X54">
        <f t="shared" ca="1" si="16"/>
        <v>26</v>
      </c>
      <c r="Y54">
        <f t="shared" ca="1" si="17"/>
        <v>26</v>
      </c>
      <c r="Z54" s="63">
        <f t="shared" ca="1" si="18"/>
        <v>0</v>
      </c>
      <c r="AA54">
        <f t="shared" ca="1" si="19"/>
        <v>35</v>
      </c>
      <c r="AB54" t="str">
        <f t="shared" ca="1" si="20"/>
        <v xml:space="preserve"> </v>
      </c>
      <c r="AG54" s="97">
        <f t="shared" ca="1" si="21"/>
        <v>2</v>
      </c>
      <c r="AH54" s="166">
        <f t="shared" ca="1" si="22"/>
        <v>3.5341933203746247E-4</v>
      </c>
      <c r="AI54" s="97">
        <f t="shared" ca="1" si="23"/>
        <v>10</v>
      </c>
      <c r="AJ54" s="166">
        <f t="shared" ca="1" si="24"/>
        <v>7.3297661804588431E-4</v>
      </c>
      <c r="AK54" s="97">
        <f t="shared" ca="1" si="25"/>
        <v>0</v>
      </c>
      <c r="AL54" s="166">
        <f t="shared" ca="1" si="26"/>
        <v>0</v>
      </c>
      <c r="AM54" s="97">
        <f t="shared" ca="1" si="27"/>
        <v>11</v>
      </c>
      <c r="AN54" s="166">
        <f t="shared" ca="1" si="28"/>
        <v>1.1356597150526534E-3</v>
      </c>
      <c r="AO54" s="97">
        <f t="shared" ca="1" si="29"/>
        <v>0</v>
      </c>
      <c r="AP54" s="166">
        <f t="shared" ca="1" si="30"/>
        <v>0</v>
      </c>
      <c r="AQ54" s="97">
        <f t="shared" ca="1" si="31"/>
        <v>23</v>
      </c>
      <c r="AR54" s="166">
        <f t="shared" ca="1" si="32"/>
        <v>7.9247493367329356E-4</v>
      </c>
      <c r="AS54" s="97">
        <f t="shared" ca="1" si="33"/>
        <v>65</v>
      </c>
      <c r="AT54" s="166">
        <f t="shared" ca="1" si="34"/>
        <v>1.1486128291217529E-2</v>
      </c>
      <c r="AU54" s="97">
        <f t="shared" ca="1" si="35"/>
        <v>198</v>
      </c>
      <c r="AV54" s="166">
        <f t="shared" ca="1" si="36"/>
        <v>1.4512937037308511E-2</v>
      </c>
      <c r="AW54" s="97">
        <f t="shared" ca="1" si="37"/>
        <v>0</v>
      </c>
      <c r="AX54" s="166">
        <f t="shared" ca="1" si="38"/>
        <v>0</v>
      </c>
      <c r="AY54" s="97">
        <f t="shared" ca="1" si="39"/>
        <v>158</v>
      </c>
      <c r="AZ54" s="166">
        <f t="shared" ca="1" si="40"/>
        <v>1.63122031798472E-2</v>
      </c>
      <c r="BA54" s="97">
        <f t="shared" ca="1" si="41"/>
        <v>0</v>
      </c>
      <c r="BB54" s="166">
        <f t="shared" ca="1" si="42"/>
        <v>0</v>
      </c>
      <c r="BC54" s="97">
        <f t="shared" ca="1" si="43"/>
        <v>421</v>
      </c>
      <c r="BD54" s="166">
        <f t="shared" ca="1" si="44"/>
        <v>1.4505736829411156E-2</v>
      </c>
      <c r="BE54" s="167">
        <f t="shared" ca="1" si="45"/>
        <v>444</v>
      </c>
      <c r="BF54" s="166">
        <f t="shared" ca="1" si="46"/>
        <v>1.5298211763084451E-2</v>
      </c>
      <c r="BG54" s="97" t="str">
        <f t="shared" ca="1" si="47"/>
        <v xml:space="preserve">     NA</v>
      </c>
      <c r="BH54" s="166" t="str">
        <f t="shared" ca="1" si="48"/>
        <v xml:space="preserve"> </v>
      </c>
      <c r="BI54" s="97" t="str">
        <f t="shared" ca="1" si="49"/>
        <v xml:space="preserve">     NA</v>
      </c>
      <c r="BJ54" s="166" t="str">
        <f t="shared" ca="1" si="50"/>
        <v xml:space="preserve"> </v>
      </c>
      <c r="BK54" s="97" t="str">
        <f t="shared" ca="1" si="51"/>
        <v xml:space="preserve">     NA</v>
      </c>
      <c r="BL54" s="166" t="str">
        <f t="shared" ca="1" si="52"/>
        <v xml:space="preserve"> </v>
      </c>
      <c r="BM54" s="167">
        <f t="shared" ca="1" si="53"/>
        <v>0</v>
      </c>
      <c r="BN54" s="166" t="str">
        <f t="shared" ca="1" si="54"/>
        <v xml:space="preserve"> </v>
      </c>
      <c r="BO54" s="97">
        <f t="shared" ca="1" si="55"/>
        <v>421</v>
      </c>
      <c r="BP54" s="166">
        <f t="shared" ca="1" si="56"/>
        <v>1.4505736829411156E-2</v>
      </c>
      <c r="BQ54" s="167">
        <f t="shared" ca="1" si="57"/>
        <v>444</v>
      </c>
      <c r="BR54" s="166">
        <f t="shared" ca="1" si="58"/>
        <v>1.5298211763084451E-2</v>
      </c>
      <c r="BS54" s="97">
        <f t="shared" ca="1" si="59"/>
        <v>9</v>
      </c>
      <c r="BT54" s="168">
        <f t="shared" ca="1" si="60"/>
        <v>0.25714285714285712</v>
      </c>
      <c r="BU54" s="150">
        <f t="shared" ca="1" si="61"/>
        <v>11</v>
      </c>
      <c r="BV54" s="150">
        <f t="shared" ca="1" si="62"/>
        <v>42</v>
      </c>
      <c r="BW54" s="150">
        <f t="shared" ca="1" si="63"/>
        <v>0</v>
      </c>
      <c r="BX54" s="150">
        <f t="shared" ca="1" si="64"/>
        <v>21</v>
      </c>
      <c r="BY54" s="97">
        <f t="shared" ca="1" si="65"/>
        <v>74</v>
      </c>
      <c r="BZ54" s="166">
        <f t="shared" ca="1" si="66"/>
        <v>2.5497019605140751E-3</v>
      </c>
      <c r="CA54" s="97" t="str">
        <f t="shared" ca="1" si="67"/>
        <v xml:space="preserve">     NA</v>
      </c>
      <c r="CB54" s="166" t="str">
        <f t="shared" ca="1" si="68"/>
        <v xml:space="preserve"> </v>
      </c>
      <c r="CC54" s="167">
        <f t="shared" ca="1" si="69"/>
        <v>65</v>
      </c>
      <c r="CD54" s="166">
        <f t="shared" ca="1" si="70"/>
        <v>1.1486128291217529E-2</v>
      </c>
      <c r="CE54" s="167">
        <f t="shared" ca="1" si="71"/>
        <v>2</v>
      </c>
      <c r="CF54" s="166">
        <f t="shared" ca="1" si="72"/>
        <v>3.5341933203746247E-4</v>
      </c>
      <c r="CG54" s="167">
        <f t="shared" ca="1" si="73"/>
        <v>67</v>
      </c>
      <c r="CH54" s="166">
        <f t="shared" ca="1" si="74"/>
        <v>1.1839547623254992E-2</v>
      </c>
      <c r="CI54" s="167">
        <f t="shared" ca="1" si="75"/>
        <v>198</v>
      </c>
      <c r="CJ54" s="166">
        <f t="shared" ca="1" si="76"/>
        <v>1.4512937037308511E-2</v>
      </c>
      <c r="CK54" s="167">
        <f t="shared" ca="1" si="77"/>
        <v>10</v>
      </c>
      <c r="CL54" s="166">
        <f t="shared" ca="1" si="78"/>
        <v>7.3297661804588431E-4</v>
      </c>
      <c r="CM54" s="167">
        <f t="shared" ca="1" si="79"/>
        <v>208</v>
      </c>
      <c r="CN54" s="166">
        <f t="shared" ca="1" si="80"/>
        <v>1.5245913655354394E-2</v>
      </c>
      <c r="CO54" s="167">
        <f t="shared" ca="1" si="81"/>
        <v>169</v>
      </c>
      <c r="CP54" s="166">
        <f t="shared" ca="1" si="82"/>
        <v>1.7447862894899857E-2</v>
      </c>
      <c r="CQ54" s="167">
        <f t="shared" ca="1" si="83"/>
        <v>0</v>
      </c>
      <c r="CR54" s="166">
        <f t="shared" ca="1" si="84"/>
        <v>0</v>
      </c>
      <c r="CS54" s="167">
        <f t="shared" ca="1" si="85"/>
        <v>0</v>
      </c>
      <c r="CT54" s="166">
        <f t="shared" ca="1" si="86"/>
        <v>0</v>
      </c>
      <c r="CU54" s="97">
        <f t="shared" ca="1" si="87"/>
        <v>518</v>
      </c>
      <c r="CV54" s="166">
        <f t="shared" ca="1" si="88"/>
        <v>1.7847913723598525E-2</v>
      </c>
    </row>
    <row r="55" spans="1:100" ht="15" x14ac:dyDescent="0.2">
      <c r="A55" s="81">
        <v>45</v>
      </c>
      <c r="B55" s="94" t="s">
        <v>116</v>
      </c>
      <c r="C55" s="97"/>
      <c r="D55" s="97"/>
      <c r="E55" s="95" t="s">
        <v>172</v>
      </c>
      <c r="F55" s="95" t="s">
        <v>172</v>
      </c>
      <c r="G55" s="95" t="s">
        <v>187</v>
      </c>
      <c r="H55">
        <f t="shared" ca="1" si="0"/>
        <v>30983</v>
      </c>
      <c r="I55">
        <f t="shared" ca="1" si="1"/>
        <v>30983</v>
      </c>
      <c r="J55">
        <f t="shared" ca="1" si="2"/>
        <v>8679</v>
      </c>
      <c r="K55">
        <f t="shared" ca="1" si="3"/>
        <v>14386</v>
      </c>
      <c r="L55">
        <f t="shared" ca="1" si="4"/>
        <v>7918</v>
      </c>
      <c r="M55" s="63">
        <f t="shared" ca="1" si="5"/>
        <v>0</v>
      </c>
      <c r="N55">
        <f t="shared" ca="1" si="6"/>
        <v>8679</v>
      </c>
      <c r="O55">
        <f t="shared" ca="1" si="7"/>
        <v>14386</v>
      </c>
      <c r="P55">
        <f t="shared" ca="1" si="8"/>
        <v>31</v>
      </c>
      <c r="Q55">
        <f t="shared" ca="1" si="9"/>
        <v>7887</v>
      </c>
      <c r="R55">
        <f t="shared" ca="1" si="10"/>
        <v>0</v>
      </c>
      <c r="S55">
        <f t="shared" ca="1" si="11"/>
        <v>30983</v>
      </c>
      <c r="T55">
        <f t="shared" ca="1" si="12"/>
        <v>0</v>
      </c>
      <c r="U55">
        <f t="shared" ca="1" si="13"/>
        <v>0</v>
      </c>
      <c r="V55">
        <f t="shared" ca="1" si="14"/>
        <v>0</v>
      </c>
      <c r="W55">
        <f t="shared" ca="1" si="15"/>
        <v>0</v>
      </c>
      <c r="X55">
        <f t="shared" ca="1" si="16"/>
        <v>31</v>
      </c>
      <c r="Y55">
        <f t="shared" ca="1" si="17"/>
        <v>31</v>
      </c>
      <c r="Z55" s="63">
        <f t="shared" ca="1" si="18"/>
        <v>0</v>
      </c>
      <c r="AA55">
        <f t="shared" ca="1" si="19"/>
        <v>42</v>
      </c>
      <c r="AB55" t="str">
        <f t="shared" ca="1" si="20"/>
        <v xml:space="preserve"> </v>
      </c>
      <c r="AG55">
        <f t="shared" ca="1" si="21"/>
        <v>2</v>
      </c>
      <c r="AH55" s="27">
        <f t="shared" ca="1" si="22"/>
        <v>2.3044129508007836E-4</v>
      </c>
      <c r="AI55">
        <f t="shared" ca="1" si="23"/>
        <v>6</v>
      </c>
      <c r="AJ55" s="27">
        <f t="shared" ca="1" si="24"/>
        <v>4.1707215348255251E-4</v>
      </c>
      <c r="AK55">
        <f t="shared" ca="1" si="25"/>
        <v>0</v>
      </c>
      <c r="AL55" s="27">
        <f t="shared" ca="1" si="26"/>
        <v>0</v>
      </c>
      <c r="AM55">
        <f t="shared" ca="1" si="27"/>
        <v>13</v>
      </c>
      <c r="AN55" s="27">
        <f t="shared" ca="1" si="28"/>
        <v>1.6482819830100164E-3</v>
      </c>
      <c r="AO55" t="str">
        <f t="shared" ca="1" si="29"/>
        <v xml:space="preserve">     NA</v>
      </c>
      <c r="AP55" s="27" t="str">
        <f t="shared" ca="1" si="30"/>
        <v xml:space="preserve"> </v>
      </c>
      <c r="AQ55">
        <f t="shared" ca="1" si="31"/>
        <v>21</v>
      </c>
      <c r="AR55" s="27">
        <f t="shared" ca="1" si="32"/>
        <v>6.7779104670303073E-4</v>
      </c>
      <c r="AS55">
        <f t="shared" ca="1" si="33"/>
        <v>47</v>
      </c>
      <c r="AT55" s="27">
        <f t="shared" ca="1" si="34"/>
        <v>5.4153704343818413E-3</v>
      </c>
      <c r="AU55">
        <f t="shared" ca="1" si="35"/>
        <v>93</v>
      </c>
      <c r="AV55" s="27">
        <f t="shared" ca="1" si="36"/>
        <v>6.4646183789795631E-3</v>
      </c>
      <c r="AW55">
        <f t="shared" ca="1" si="37"/>
        <v>1</v>
      </c>
      <c r="AX55" s="27">
        <f t="shared" ca="1" si="38"/>
        <v>3.2258064516129031E-2</v>
      </c>
      <c r="AY55">
        <f t="shared" ca="1" si="39"/>
        <v>81</v>
      </c>
      <c r="AZ55" s="27">
        <f t="shared" ca="1" si="40"/>
        <v>1.0270064663370103E-2</v>
      </c>
      <c r="BA55" t="str">
        <f t="shared" ca="1" si="41"/>
        <v xml:space="preserve">     NA</v>
      </c>
      <c r="BB55" s="27" t="str">
        <f t="shared" ca="1" si="42"/>
        <v xml:space="preserve"> </v>
      </c>
      <c r="BC55">
        <f t="shared" ca="1" si="43"/>
        <v>222</v>
      </c>
      <c r="BD55" s="27">
        <f t="shared" ca="1" si="44"/>
        <v>7.1652196365748957E-3</v>
      </c>
      <c r="BE55" s="28">
        <f t="shared" ca="1" si="45"/>
        <v>243</v>
      </c>
      <c r="BF55" s="27">
        <f t="shared" ca="1" si="46"/>
        <v>7.8430106832779265E-3</v>
      </c>
      <c r="BG55">
        <f t="shared" ca="1" si="47"/>
        <v>0</v>
      </c>
      <c r="BH55" s="27" t="str">
        <f t="shared" ca="1" si="48"/>
        <v xml:space="preserve"> </v>
      </c>
      <c r="BI55">
        <f t="shared" ca="1" si="49"/>
        <v>0</v>
      </c>
      <c r="BJ55" s="27" t="str">
        <f t="shared" ca="1" si="50"/>
        <v xml:space="preserve"> </v>
      </c>
      <c r="BK55">
        <f t="shared" ca="1" si="51"/>
        <v>0</v>
      </c>
      <c r="BL55" s="27" t="str">
        <f t="shared" ca="1" si="52"/>
        <v xml:space="preserve"> </v>
      </c>
      <c r="BM55" s="28">
        <f t="shared" ca="1" si="53"/>
        <v>0</v>
      </c>
      <c r="BN55" s="27" t="str">
        <f t="shared" ca="1" si="54"/>
        <v xml:space="preserve"> </v>
      </c>
      <c r="BO55">
        <f t="shared" ca="1" si="55"/>
        <v>222</v>
      </c>
      <c r="BP55" s="27">
        <f t="shared" ca="1" si="56"/>
        <v>7.1652196365748957E-3</v>
      </c>
      <c r="BQ55" s="28">
        <f t="shared" ca="1" si="57"/>
        <v>243</v>
      </c>
      <c r="BR55" s="27">
        <f t="shared" ca="1" si="58"/>
        <v>7.8430106832779265E-3</v>
      </c>
      <c r="BS55">
        <f t="shared" ca="1" si="59"/>
        <v>11</v>
      </c>
      <c r="BT55" s="43">
        <f t="shared" ca="1" si="60"/>
        <v>0.26190476190476192</v>
      </c>
      <c r="BU55" s="150">
        <f t="shared" ca="1" si="61"/>
        <v>0</v>
      </c>
      <c r="BV55" s="150">
        <f t="shared" ca="1" si="62"/>
        <v>0</v>
      </c>
      <c r="BW55" s="150">
        <f t="shared" ca="1" si="63"/>
        <v>0</v>
      </c>
      <c r="BX55" s="150">
        <f t="shared" ca="1" si="64"/>
        <v>47</v>
      </c>
      <c r="BY55">
        <f t="shared" ca="1" si="65"/>
        <v>47</v>
      </c>
      <c r="BZ55" s="27">
        <f t="shared" ca="1" si="66"/>
        <v>1.5169609140496402E-3</v>
      </c>
      <c r="CA55">
        <f t="shared" ca="1" si="67"/>
        <v>3</v>
      </c>
      <c r="CB55" s="27">
        <f t="shared" ca="1" si="68"/>
        <v>9.6827292386147249E-5</v>
      </c>
      <c r="CC55" s="28">
        <f t="shared" ca="1" si="69"/>
        <v>47</v>
      </c>
      <c r="CD55" s="27">
        <f t="shared" ca="1" si="70"/>
        <v>5.4153704343818413E-3</v>
      </c>
      <c r="CE55" s="28">
        <f t="shared" ca="1" si="71"/>
        <v>2</v>
      </c>
      <c r="CF55" s="27">
        <f t="shared" ca="1" si="72"/>
        <v>2.3044129508007836E-4</v>
      </c>
      <c r="CG55" s="28">
        <f t="shared" ca="1" si="73"/>
        <v>49</v>
      </c>
      <c r="CH55" s="27">
        <f t="shared" ca="1" si="74"/>
        <v>5.6458117294619194E-3</v>
      </c>
      <c r="CI55" s="28">
        <f t="shared" ca="1" si="75"/>
        <v>93</v>
      </c>
      <c r="CJ55" s="27">
        <f t="shared" ca="1" si="76"/>
        <v>6.4646183789795631E-3</v>
      </c>
      <c r="CK55" s="28">
        <f t="shared" ca="1" si="77"/>
        <v>6</v>
      </c>
      <c r="CL55" s="27">
        <f t="shared" ca="1" si="78"/>
        <v>4.1707215348255251E-4</v>
      </c>
      <c r="CM55" s="28">
        <f t="shared" ca="1" si="79"/>
        <v>99</v>
      </c>
      <c r="CN55" s="27">
        <f t="shared" ca="1" si="80"/>
        <v>6.8816905324621163E-3</v>
      </c>
      <c r="CO55" s="28">
        <f t="shared" ca="1" si="81"/>
        <v>94</v>
      </c>
      <c r="CP55" s="27">
        <f t="shared" ca="1" si="82"/>
        <v>1.1918346646380119E-2</v>
      </c>
      <c r="CQ55" s="28">
        <f t="shared" ca="1" si="83"/>
        <v>1</v>
      </c>
      <c r="CR55" s="27">
        <f t="shared" ca="1" si="84"/>
        <v>3.2258064516129031E-2</v>
      </c>
      <c r="CS55" s="28">
        <f t="shared" ca="1" si="85"/>
        <v>1</v>
      </c>
      <c r="CT55" s="27">
        <f t="shared" ca="1" si="86"/>
        <v>3.2258064516129031E-2</v>
      </c>
      <c r="CU55">
        <f t="shared" ca="1" si="87"/>
        <v>290</v>
      </c>
      <c r="CV55" s="27">
        <f t="shared" ca="1" si="88"/>
        <v>9.3599715973275675E-3</v>
      </c>
    </row>
    <row r="56" spans="1:100" ht="15" x14ac:dyDescent="0.2">
      <c r="A56" s="23">
        <v>46</v>
      </c>
      <c r="B56" s="12" t="s">
        <v>43</v>
      </c>
      <c r="E56" s="92" t="s">
        <v>173</v>
      </c>
      <c r="F56" s="92" t="s">
        <v>171</v>
      </c>
      <c r="G56" s="92" t="s">
        <v>170</v>
      </c>
      <c r="H56">
        <f t="shared" ca="1" si="0"/>
        <v>61672</v>
      </c>
      <c r="I56">
        <f t="shared" ca="1" si="1"/>
        <v>61672</v>
      </c>
      <c r="J56">
        <f t="shared" ca="1" si="2"/>
        <v>14877</v>
      </c>
      <c r="K56">
        <f t="shared" ca="1" si="3"/>
        <v>33722</v>
      </c>
      <c r="L56">
        <f t="shared" ca="1" si="4"/>
        <v>13073</v>
      </c>
      <c r="M56" s="63">
        <f t="shared" ca="1" si="5"/>
        <v>0</v>
      </c>
      <c r="N56">
        <f t="shared" ca="1" si="6"/>
        <v>14865</v>
      </c>
      <c r="O56">
        <f t="shared" ca="1" si="7"/>
        <v>33720</v>
      </c>
      <c r="P56">
        <f t="shared" ca="1" si="8"/>
        <v>35</v>
      </c>
      <c r="Q56">
        <f t="shared" ca="1" si="9"/>
        <v>13023</v>
      </c>
      <c r="R56">
        <f t="shared" ca="1" si="10"/>
        <v>15</v>
      </c>
      <c r="S56">
        <f t="shared" ca="1" si="11"/>
        <v>61658</v>
      </c>
      <c r="T56">
        <f t="shared" ca="1" si="12"/>
        <v>12</v>
      </c>
      <c r="U56">
        <f t="shared" ca="1" si="13"/>
        <v>2</v>
      </c>
      <c r="V56">
        <f t="shared" ca="1" si="14"/>
        <v>0</v>
      </c>
      <c r="W56">
        <f t="shared" ca="1" si="15"/>
        <v>14</v>
      </c>
      <c r="X56">
        <f t="shared" ca="1" si="16"/>
        <v>35</v>
      </c>
      <c r="Y56">
        <f t="shared" ca="1" si="17"/>
        <v>35</v>
      </c>
      <c r="Z56" s="63">
        <f t="shared" ca="1" si="18"/>
        <v>0</v>
      </c>
      <c r="AA56">
        <f t="shared" ca="1" si="19"/>
        <v>84</v>
      </c>
      <c r="AB56">
        <f t="shared" ca="1" si="20"/>
        <v>1</v>
      </c>
      <c r="AG56">
        <f t="shared" ca="1" si="21"/>
        <v>0</v>
      </c>
      <c r="AH56" s="27">
        <f t="shared" ca="1" si="22"/>
        <v>0</v>
      </c>
      <c r="AI56">
        <f t="shared" ca="1" si="23"/>
        <v>2</v>
      </c>
      <c r="AJ56" s="27">
        <f t="shared" ca="1" si="24"/>
        <v>5.9311981020166071E-5</v>
      </c>
      <c r="AK56">
        <f t="shared" ca="1" si="25"/>
        <v>0</v>
      </c>
      <c r="AL56" s="27">
        <f t="shared" ca="1" si="26"/>
        <v>0</v>
      </c>
      <c r="AM56">
        <f t="shared" ca="1" si="27"/>
        <v>8</v>
      </c>
      <c r="AN56" s="27">
        <f t="shared" ca="1" si="28"/>
        <v>6.1429778084926673E-4</v>
      </c>
      <c r="AO56">
        <f t="shared" ca="1" si="29"/>
        <v>0</v>
      </c>
      <c r="AP56" s="27">
        <f t="shared" ca="1" si="30"/>
        <v>0</v>
      </c>
      <c r="AQ56">
        <f t="shared" ca="1" si="31"/>
        <v>10</v>
      </c>
      <c r="AR56" s="27">
        <f t="shared" ca="1" si="32"/>
        <v>1.6218495572350709E-4</v>
      </c>
      <c r="AS56">
        <f t="shared" ca="1" si="33"/>
        <v>51</v>
      </c>
      <c r="AT56" s="27">
        <f t="shared" ca="1" si="34"/>
        <v>3.4308779011099897E-3</v>
      </c>
      <c r="AU56">
        <f t="shared" ca="1" si="35"/>
        <v>229</v>
      </c>
      <c r="AV56" s="27">
        <f t="shared" ca="1" si="36"/>
        <v>6.7912218268090154E-3</v>
      </c>
      <c r="AW56">
        <f t="shared" ca="1" si="37"/>
        <v>0</v>
      </c>
      <c r="AX56" s="27">
        <f t="shared" ca="1" si="38"/>
        <v>0</v>
      </c>
      <c r="AY56">
        <f t="shared" ca="1" si="39"/>
        <v>116</v>
      </c>
      <c r="AZ56" s="27">
        <f t="shared" ca="1" si="40"/>
        <v>8.9073178223143673E-3</v>
      </c>
      <c r="BA56">
        <f t="shared" ca="1" si="41"/>
        <v>0</v>
      </c>
      <c r="BB56" s="27">
        <f t="shared" ca="1" si="42"/>
        <v>0</v>
      </c>
      <c r="BC56">
        <f t="shared" ca="1" si="43"/>
        <v>396</v>
      </c>
      <c r="BD56" s="27">
        <f t="shared" ca="1" si="44"/>
        <v>6.4225242466508809E-3</v>
      </c>
      <c r="BE56" s="28">
        <f t="shared" ca="1" si="45"/>
        <v>406</v>
      </c>
      <c r="BF56" s="27">
        <f t="shared" ca="1" si="46"/>
        <v>6.5847092023743874E-3</v>
      </c>
      <c r="BG56">
        <f t="shared" ca="1" si="47"/>
        <v>0</v>
      </c>
      <c r="BH56" s="27">
        <f t="shared" ca="1" si="48"/>
        <v>0</v>
      </c>
      <c r="BI56">
        <f t="shared" ca="1" si="49"/>
        <v>0</v>
      </c>
      <c r="BJ56" s="27">
        <f t="shared" ca="1" si="50"/>
        <v>0</v>
      </c>
      <c r="BK56">
        <f t="shared" ca="1" si="51"/>
        <v>0</v>
      </c>
      <c r="BL56" s="27" t="str">
        <f t="shared" ca="1" si="52"/>
        <v xml:space="preserve"> </v>
      </c>
      <c r="BM56" s="28">
        <f t="shared" ca="1" si="53"/>
        <v>0</v>
      </c>
      <c r="BN56" s="27">
        <f t="shared" ca="1" si="54"/>
        <v>0</v>
      </c>
      <c r="BO56">
        <f t="shared" ca="1" si="55"/>
        <v>396</v>
      </c>
      <c r="BP56" s="27">
        <f t="shared" ca="1" si="56"/>
        <v>6.4210662861590353E-3</v>
      </c>
      <c r="BQ56" s="28">
        <f t="shared" ca="1" si="57"/>
        <v>406</v>
      </c>
      <c r="BR56" s="27">
        <f t="shared" ca="1" si="58"/>
        <v>6.5832144246984045E-3</v>
      </c>
      <c r="BS56">
        <f t="shared" ca="1" si="59"/>
        <v>49</v>
      </c>
      <c r="BT56" s="43">
        <f t="shared" ca="1" si="60"/>
        <v>0.58333333333333337</v>
      </c>
      <c r="BU56" s="150">
        <f t="shared" ca="1" si="61"/>
        <v>21</v>
      </c>
      <c r="BV56" s="150">
        <f t="shared" ca="1" si="62"/>
        <v>71</v>
      </c>
      <c r="BW56" s="150">
        <f t="shared" ca="1" si="63"/>
        <v>0</v>
      </c>
      <c r="BX56" s="150">
        <f t="shared" ca="1" si="64"/>
        <v>11</v>
      </c>
      <c r="BY56">
        <f t="shared" ca="1" si="65"/>
        <v>103</v>
      </c>
      <c r="BZ56" s="27">
        <f t="shared" ca="1" si="66"/>
        <v>1.6701258269555066E-3</v>
      </c>
      <c r="CA56">
        <f t="shared" ca="1" si="67"/>
        <v>0</v>
      </c>
      <c r="CB56" s="27">
        <f t="shared" ca="1" si="68"/>
        <v>0</v>
      </c>
      <c r="CC56" s="28">
        <f t="shared" ca="1" si="69"/>
        <v>51</v>
      </c>
      <c r="CD56" s="27">
        <f t="shared" ca="1" si="70"/>
        <v>3.4281105061504335E-3</v>
      </c>
      <c r="CE56" s="28">
        <f t="shared" ca="1" si="71"/>
        <v>0</v>
      </c>
      <c r="CF56" s="27">
        <f t="shared" ca="1" si="72"/>
        <v>0</v>
      </c>
      <c r="CG56" s="28">
        <f t="shared" ca="1" si="73"/>
        <v>51</v>
      </c>
      <c r="CH56" s="27">
        <f t="shared" ca="1" si="74"/>
        <v>3.4281105061504335E-3</v>
      </c>
      <c r="CI56" s="28">
        <f t="shared" ca="1" si="75"/>
        <v>229</v>
      </c>
      <c r="CJ56" s="27">
        <f t="shared" ca="1" si="76"/>
        <v>6.7908190498784174E-3</v>
      </c>
      <c r="CK56" s="28">
        <f t="shared" ca="1" si="77"/>
        <v>2</v>
      </c>
      <c r="CL56" s="27">
        <f t="shared" ca="1" si="78"/>
        <v>5.930846331771544E-5</v>
      </c>
      <c r="CM56" s="28">
        <f t="shared" ca="1" si="79"/>
        <v>231</v>
      </c>
      <c r="CN56" s="27">
        <f t="shared" ca="1" si="80"/>
        <v>6.8501275131961333E-3</v>
      </c>
      <c r="CO56" s="28">
        <f t="shared" ca="1" si="81"/>
        <v>124</v>
      </c>
      <c r="CP56" s="27">
        <f t="shared" ca="1" si="82"/>
        <v>9.5216156031636343E-3</v>
      </c>
      <c r="CQ56" s="28">
        <f t="shared" ca="1" si="83"/>
        <v>0</v>
      </c>
      <c r="CR56" s="27">
        <f t="shared" ca="1" si="84"/>
        <v>0</v>
      </c>
      <c r="CS56" s="28">
        <f t="shared" ca="1" si="85"/>
        <v>0</v>
      </c>
      <c r="CT56" s="27">
        <f t="shared" ca="1" si="86"/>
        <v>0</v>
      </c>
      <c r="CU56">
        <f t="shared" ca="1" si="87"/>
        <v>509</v>
      </c>
      <c r="CV56" s="27">
        <f t="shared" ca="1" si="88"/>
        <v>8.2533402516539109E-3</v>
      </c>
    </row>
    <row r="57" spans="1:100" ht="15" x14ac:dyDescent="0.2">
      <c r="A57" s="23">
        <v>47</v>
      </c>
      <c r="B57" s="12" t="s">
        <v>112</v>
      </c>
      <c r="E57" s="92" t="s">
        <v>171</v>
      </c>
      <c r="F57" s="92" t="s">
        <v>171</v>
      </c>
      <c r="G57" s="92" t="s">
        <v>171</v>
      </c>
      <c r="H57">
        <f t="shared" ca="1" si="0"/>
        <v>9044</v>
      </c>
      <c r="I57">
        <f t="shared" ca="1" si="1"/>
        <v>9044</v>
      </c>
      <c r="J57">
        <f t="shared" ca="1" si="2"/>
        <v>2228</v>
      </c>
      <c r="K57">
        <f t="shared" ca="1" si="3"/>
        <v>4667</v>
      </c>
      <c r="L57">
        <f t="shared" ca="1" si="4"/>
        <v>2149</v>
      </c>
      <c r="M57" s="63">
        <f t="shared" ca="1" si="5"/>
        <v>0</v>
      </c>
      <c r="N57">
        <f t="shared" ca="1" si="6"/>
        <v>2228</v>
      </c>
      <c r="O57">
        <f t="shared" ca="1" si="7"/>
        <v>4667</v>
      </c>
      <c r="P57">
        <f t="shared" ca="1" si="8"/>
        <v>14</v>
      </c>
      <c r="Q57">
        <f t="shared" ca="1" si="9"/>
        <v>2135</v>
      </c>
      <c r="R57">
        <f t="shared" ca="1" si="10"/>
        <v>0</v>
      </c>
      <c r="S57">
        <f t="shared" ca="1" si="11"/>
        <v>9044</v>
      </c>
      <c r="T57">
        <f t="shared" ca="1" si="12"/>
        <v>0</v>
      </c>
      <c r="U57">
        <f t="shared" ca="1" si="13"/>
        <v>0</v>
      </c>
      <c r="V57">
        <f t="shared" ca="1" si="14"/>
        <v>0</v>
      </c>
      <c r="W57">
        <f t="shared" ca="1" si="15"/>
        <v>0</v>
      </c>
      <c r="X57">
        <f t="shared" ca="1" si="16"/>
        <v>14</v>
      </c>
      <c r="Y57">
        <f t="shared" ca="1" si="17"/>
        <v>14</v>
      </c>
      <c r="Z57" s="63">
        <f t="shared" ca="1" si="18"/>
        <v>0</v>
      </c>
      <c r="AA57">
        <f t="shared" ca="1" si="19"/>
        <v>19</v>
      </c>
      <c r="AB57" t="str">
        <f t="shared" ca="1" si="20"/>
        <v xml:space="preserve"> </v>
      </c>
      <c r="AG57">
        <f t="shared" ca="1" si="21"/>
        <v>0</v>
      </c>
      <c r="AH57" s="27">
        <f t="shared" ca="1" si="22"/>
        <v>0</v>
      </c>
      <c r="AI57">
        <f t="shared" ca="1" si="23"/>
        <v>2</v>
      </c>
      <c r="AJ57" s="27">
        <f t="shared" ca="1" si="24"/>
        <v>4.2854081851296334E-4</v>
      </c>
      <c r="AK57">
        <f t="shared" ca="1" si="25"/>
        <v>0</v>
      </c>
      <c r="AL57" s="27">
        <f t="shared" ca="1" si="26"/>
        <v>0</v>
      </c>
      <c r="AM57">
        <f t="shared" ca="1" si="27"/>
        <v>9</v>
      </c>
      <c r="AN57" s="27">
        <f t="shared" ca="1" si="28"/>
        <v>4.2154566744730679E-3</v>
      </c>
      <c r="AO57">
        <f t="shared" ca="1" si="29"/>
        <v>0</v>
      </c>
      <c r="AP57" s="27" t="str">
        <f t="shared" ca="1" si="30"/>
        <v xml:space="preserve"> </v>
      </c>
      <c r="AQ57">
        <f t="shared" ca="1" si="31"/>
        <v>11</v>
      </c>
      <c r="AR57" s="27">
        <f t="shared" ca="1" si="32"/>
        <v>1.2162759840778417E-3</v>
      </c>
      <c r="AS57">
        <f t="shared" ca="1" si="33"/>
        <v>23</v>
      </c>
      <c r="AT57" s="27">
        <f t="shared" ca="1" si="34"/>
        <v>1.0323159784560144E-2</v>
      </c>
      <c r="AU57">
        <f t="shared" ca="1" si="35"/>
        <v>50</v>
      </c>
      <c r="AV57" s="27">
        <f t="shared" ca="1" si="36"/>
        <v>1.0713520462824084E-2</v>
      </c>
      <c r="AW57">
        <f t="shared" ca="1" si="37"/>
        <v>0</v>
      </c>
      <c r="AX57" s="27">
        <f t="shared" ca="1" si="38"/>
        <v>0</v>
      </c>
      <c r="AY57">
        <f t="shared" ca="1" si="39"/>
        <v>40</v>
      </c>
      <c r="AZ57" s="27">
        <f t="shared" ca="1" si="40"/>
        <v>1.873536299765808E-2</v>
      </c>
      <c r="BA57">
        <f t="shared" ca="1" si="41"/>
        <v>0</v>
      </c>
      <c r="BB57" s="27" t="str">
        <f t="shared" ca="1" si="42"/>
        <v xml:space="preserve"> </v>
      </c>
      <c r="BC57">
        <f t="shared" ca="1" si="43"/>
        <v>113</v>
      </c>
      <c r="BD57" s="27">
        <f t="shared" ca="1" si="44"/>
        <v>1.2494471472799647E-2</v>
      </c>
      <c r="BE57" s="28">
        <f t="shared" ca="1" si="45"/>
        <v>124</v>
      </c>
      <c r="BF57" s="27">
        <f t="shared" ca="1" si="46"/>
        <v>1.3710747456877488E-2</v>
      </c>
      <c r="BG57">
        <f t="shared" ca="1" si="47"/>
        <v>0</v>
      </c>
      <c r="BH57" s="27" t="str">
        <f t="shared" ca="1" si="48"/>
        <v xml:space="preserve"> </v>
      </c>
      <c r="BI57">
        <f t="shared" ca="1" si="49"/>
        <v>0</v>
      </c>
      <c r="BJ57" s="27" t="str">
        <f t="shared" ca="1" si="50"/>
        <v xml:space="preserve"> </v>
      </c>
      <c r="BK57">
        <f t="shared" ca="1" si="51"/>
        <v>0</v>
      </c>
      <c r="BL57" s="27" t="str">
        <f t="shared" ca="1" si="52"/>
        <v xml:space="preserve"> </v>
      </c>
      <c r="BM57" s="28">
        <f t="shared" ca="1" si="53"/>
        <v>0</v>
      </c>
      <c r="BN57" s="27" t="str">
        <f t="shared" ca="1" si="54"/>
        <v xml:space="preserve"> </v>
      </c>
      <c r="BO57">
        <f t="shared" ca="1" si="55"/>
        <v>113</v>
      </c>
      <c r="BP57" s="27">
        <f t="shared" ca="1" si="56"/>
        <v>1.2494471472799647E-2</v>
      </c>
      <c r="BQ57" s="28">
        <f t="shared" ca="1" si="57"/>
        <v>124</v>
      </c>
      <c r="BR57" s="27">
        <f t="shared" ca="1" si="58"/>
        <v>1.3710747456877488E-2</v>
      </c>
      <c r="BS57">
        <f t="shared" ca="1" si="59"/>
        <v>5</v>
      </c>
      <c r="BT57" s="43">
        <f t="shared" ca="1" si="60"/>
        <v>0.26315789473684209</v>
      </c>
      <c r="BU57" s="150">
        <f t="shared" ca="1" si="61"/>
        <v>6</v>
      </c>
      <c r="BV57" s="150">
        <f t="shared" ca="1" si="62"/>
        <v>10</v>
      </c>
      <c r="BW57" s="150">
        <f t="shared" ca="1" si="63"/>
        <v>0</v>
      </c>
      <c r="BX57" s="150">
        <f t="shared" ca="1" si="64"/>
        <v>10</v>
      </c>
      <c r="BY57">
        <f t="shared" ca="1" si="65"/>
        <v>26</v>
      </c>
      <c r="BZ57" s="27">
        <f t="shared" ca="1" si="66"/>
        <v>2.8748341441839896E-3</v>
      </c>
      <c r="CA57" t="str">
        <f t="shared" ca="1" si="67"/>
        <v xml:space="preserve">     NA</v>
      </c>
      <c r="CB57" s="27" t="str">
        <f t="shared" ca="1" si="68"/>
        <v xml:space="preserve"> </v>
      </c>
      <c r="CC57" s="28">
        <f t="shared" ca="1" si="69"/>
        <v>23</v>
      </c>
      <c r="CD57" s="27">
        <f t="shared" ca="1" si="70"/>
        <v>1.0323159784560144E-2</v>
      </c>
      <c r="CE57" s="28">
        <f t="shared" ca="1" si="71"/>
        <v>0</v>
      </c>
      <c r="CF57" s="27">
        <f t="shared" ca="1" si="72"/>
        <v>0</v>
      </c>
      <c r="CG57" s="28">
        <f t="shared" ca="1" si="73"/>
        <v>23</v>
      </c>
      <c r="CH57" s="27">
        <f t="shared" ca="1" si="74"/>
        <v>1.0323159784560144E-2</v>
      </c>
      <c r="CI57" s="28">
        <f t="shared" ca="1" si="75"/>
        <v>50</v>
      </c>
      <c r="CJ57" s="27">
        <f t="shared" ca="1" si="76"/>
        <v>1.0713520462824084E-2</v>
      </c>
      <c r="CK57" s="28">
        <f t="shared" ca="1" si="77"/>
        <v>2</v>
      </c>
      <c r="CL57" s="27">
        <f t="shared" ca="1" si="78"/>
        <v>4.2854081851296334E-4</v>
      </c>
      <c r="CM57" s="28">
        <f t="shared" ca="1" si="79"/>
        <v>52</v>
      </c>
      <c r="CN57" s="27">
        <f t="shared" ca="1" si="80"/>
        <v>1.1142061281337047E-2</v>
      </c>
      <c r="CO57" s="28">
        <f t="shared" ca="1" si="81"/>
        <v>49</v>
      </c>
      <c r="CP57" s="27">
        <f t="shared" ca="1" si="82"/>
        <v>2.2950819672131147E-2</v>
      </c>
      <c r="CQ57" s="28">
        <f t="shared" ca="1" si="83"/>
        <v>0</v>
      </c>
      <c r="CR57" s="27">
        <f t="shared" ca="1" si="84"/>
        <v>0</v>
      </c>
      <c r="CS57" s="28">
        <f t="shared" ca="1" si="85"/>
        <v>0</v>
      </c>
      <c r="CT57" s="27">
        <f t="shared" ca="1" si="86"/>
        <v>0</v>
      </c>
      <c r="CU57">
        <f t="shared" ca="1" si="87"/>
        <v>150</v>
      </c>
      <c r="CV57" s="27">
        <f t="shared" ca="1" si="88"/>
        <v>1.6585581601061477E-2</v>
      </c>
    </row>
    <row r="58" spans="1:100" ht="15" x14ac:dyDescent="0.2">
      <c r="A58" s="23">
        <v>48</v>
      </c>
      <c r="B58" s="12" t="s">
        <v>44</v>
      </c>
      <c r="E58" s="92" t="s">
        <v>172</v>
      </c>
      <c r="F58" s="92" t="s">
        <v>172</v>
      </c>
      <c r="G58" s="92" t="s">
        <v>175</v>
      </c>
      <c r="H58">
        <f t="shared" ca="1" si="0"/>
        <v>312925</v>
      </c>
      <c r="I58">
        <f t="shared" ca="1" si="1"/>
        <v>312925</v>
      </c>
      <c r="J58">
        <f t="shared" ca="1" si="2"/>
        <v>72691</v>
      </c>
      <c r="K58">
        <f t="shared" ca="1" si="3"/>
        <v>132318</v>
      </c>
      <c r="L58">
        <f t="shared" ca="1" si="4"/>
        <v>107916</v>
      </c>
      <c r="M58" s="63">
        <f t="shared" ca="1" si="5"/>
        <v>0</v>
      </c>
      <c r="N58">
        <f t="shared" ca="1" si="6"/>
        <v>72691</v>
      </c>
      <c r="O58">
        <f t="shared" ca="1" si="7"/>
        <v>132318</v>
      </c>
      <c r="P58">
        <f t="shared" ca="1" si="8"/>
        <v>144</v>
      </c>
      <c r="Q58">
        <f t="shared" ca="1" si="9"/>
        <v>107772</v>
      </c>
      <c r="R58">
        <f t="shared" ca="1" si="10"/>
        <v>0</v>
      </c>
      <c r="S58">
        <f t="shared" ca="1" si="11"/>
        <v>312925</v>
      </c>
      <c r="T58">
        <f t="shared" ca="1" si="12"/>
        <v>0</v>
      </c>
      <c r="U58">
        <f t="shared" ca="1" si="13"/>
        <v>0</v>
      </c>
      <c r="V58">
        <f t="shared" ca="1" si="14"/>
        <v>0</v>
      </c>
      <c r="W58">
        <f t="shared" ca="1" si="15"/>
        <v>0</v>
      </c>
      <c r="X58">
        <f t="shared" ca="1" si="16"/>
        <v>144</v>
      </c>
      <c r="Y58">
        <f t="shared" ca="1" si="17"/>
        <v>144</v>
      </c>
      <c r="Z58" s="63">
        <f t="shared" ca="1" si="18"/>
        <v>0</v>
      </c>
      <c r="AA58">
        <f t="shared" ca="1" si="19"/>
        <v>523</v>
      </c>
      <c r="AB58">
        <f t="shared" ca="1" si="20"/>
        <v>13</v>
      </c>
      <c r="AG58">
        <f t="shared" ca="1" si="21"/>
        <v>183</v>
      </c>
      <c r="AH58" s="27">
        <f t="shared" ca="1" si="22"/>
        <v>2.5175056059209529E-3</v>
      </c>
      <c r="AI58">
        <f t="shared" ca="1" si="23"/>
        <v>373</v>
      </c>
      <c r="AJ58" s="27">
        <f t="shared" ca="1" si="24"/>
        <v>2.8189664293595731E-3</v>
      </c>
      <c r="AK58">
        <f t="shared" ca="1" si="25"/>
        <v>0</v>
      </c>
      <c r="AL58" s="27">
        <f t="shared" ca="1" si="26"/>
        <v>0</v>
      </c>
      <c r="AM58">
        <f t="shared" ca="1" si="27"/>
        <v>529</v>
      </c>
      <c r="AN58" s="27">
        <f t="shared" ca="1" si="28"/>
        <v>4.9085105593289534E-3</v>
      </c>
      <c r="AO58" t="str">
        <f t="shared" ca="1" si="29"/>
        <v xml:space="preserve">     NA</v>
      </c>
      <c r="AP58" s="27" t="str">
        <f t="shared" ca="1" si="30"/>
        <v xml:space="preserve"> </v>
      </c>
      <c r="AQ58">
        <f t="shared" ca="1" si="31"/>
        <v>1085</v>
      </c>
      <c r="AR58" s="27">
        <f t="shared" ca="1" si="32"/>
        <v>3.4672844930893985E-3</v>
      </c>
      <c r="AS58">
        <f t="shared" ca="1" si="33"/>
        <v>546</v>
      </c>
      <c r="AT58" s="27">
        <f t="shared" ca="1" si="34"/>
        <v>7.5112462340592373E-3</v>
      </c>
      <c r="AU58">
        <f t="shared" ca="1" si="35"/>
        <v>1257</v>
      </c>
      <c r="AV58" s="27">
        <f t="shared" ca="1" si="36"/>
        <v>9.4998412914342727E-3</v>
      </c>
      <c r="AW58">
        <f t="shared" ca="1" si="37"/>
        <v>3</v>
      </c>
      <c r="AX58" s="27">
        <f t="shared" ca="1" si="38"/>
        <v>2.0833333333333332E-2</v>
      </c>
      <c r="AY58">
        <f t="shared" ca="1" si="39"/>
        <v>1419</v>
      </c>
      <c r="AZ58" s="27">
        <f t="shared" ca="1" si="40"/>
        <v>1.3166685224362543E-2</v>
      </c>
      <c r="BA58" t="str">
        <f t="shared" ca="1" si="41"/>
        <v xml:space="preserve">     NA</v>
      </c>
      <c r="BB58" s="27" t="str">
        <f t="shared" ca="1" si="42"/>
        <v xml:space="preserve"> </v>
      </c>
      <c r="BC58">
        <f t="shared" ca="1" si="43"/>
        <v>3225</v>
      </c>
      <c r="BD58" s="27">
        <f t="shared" ca="1" si="44"/>
        <v>1.030598386194775E-2</v>
      </c>
      <c r="BE58" s="28">
        <f t="shared" ca="1" si="45"/>
        <v>4310</v>
      </c>
      <c r="BF58" s="27">
        <f t="shared" ca="1" si="46"/>
        <v>1.3773268355037149E-2</v>
      </c>
      <c r="BG58">
        <f t="shared" ca="1" si="47"/>
        <v>0</v>
      </c>
      <c r="BH58" s="27" t="str">
        <f t="shared" ca="1" si="48"/>
        <v xml:space="preserve"> </v>
      </c>
      <c r="BI58">
        <f t="shared" ca="1" si="49"/>
        <v>0</v>
      </c>
      <c r="BJ58" s="27" t="str">
        <f t="shared" ca="1" si="50"/>
        <v xml:space="preserve"> </v>
      </c>
      <c r="BK58">
        <f t="shared" ca="1" si="51"/>
        <v>0</v>
      </c>
      <c r="BL58" s="27" t="str">
        <f t="shared" ca="1" si="52"/>
        <v xml:space="preserve"> </v>
      </c>
      <c r="BM58" s="28">
        <f t="shared" ca="1" si="53"/>
        <v>0</v>
      </c>
      <c r="BN58" s="27" t="str">
        <f t="shared" ca="1" si="54"/>
        <v xml:space="preserve"> </v>
      </c>
      <c r="BO58">
        <f t="shared" ca="1" si="55"/>
        <v>3225</v>
      </c>
      <c r="BP58" s="27">
        <f t="shared" ca="1" si="56"/>
        <v>1.030598386194775E-2</v>
      </c>
      <c r="BQ58" s="28">
        <f t="shared" ca="1" si="57"/>
        <v>4310</v>
      </c>
      <c r="BR58" s="27">
        <f t="shared" ca="1" si="58"/>
        <v>1.3773268355037149E-2</v>
      </c>
      <c r="BS58">
        <f t="shared" ca="1" si="59"/>
        <v>379</v>
      </c>
      <c r="BT58" s="43">
        <f t="shared" ca="1" si="60"/>
        <v>0.72466539196940727</v>
      </c>
      <c r="BU58" s="150">
        <f t="shared" ca="1" si="61"/>
        <v>172</v>
      </c>
      <c r="BV58" s="150">
        <f t="shared" ca="1" si="62"/>
        <v>456</v>
      </c>
      <c r="BW58" s="150">
        <f t="shared" ca="1" si="63"/>
        <v>0</v>
      </c>
      <c r="BX58" s="150">
        <f t="shared" ca="1" si="64"/>
        <v>323</v>
      </c>
      <c r="BY58">
        <f t="shared" ca="1" si="65"/>
        <v>951</v>
      </c>
      <c r="BZ58" s="27">
        <f t="shared" ca="1" si="66"/>
        <v>3.0390668690580811E-3</v>
      </c>
      <c r="CA58">
        <f t="shared" ca="1" si="67"/>
        <v>0</v>
      </c>
      <c r="CB58" s="27">
        <f t="shared" ca="1" si="68"/>
        <v>0</v>
      </c>
      <c r="CC58" s="28">
        <f t="shared" ca="1" si="69"/>
        <v>546</v>
      </c>
      <c r="CD58" s="27">
        <f t="shared" ca="1" si="70"/>
        <v>7.5112462340592373E-3</v>
      </c>
      <c r="CE58" s="28">
        <f t="shared" ca="1" si="71"/>
        <v>183</v>
      </c>
      <c r="CF58" s="27">
        <f t="shared" ca="1" si="72"/>
        <v>2.5175056059209529E-3</v>
      </c>
      <c r="CG58" s="28">
        <f t="shared" ca="1" si="73"/>
        <v>729</v>
      </c>
      <c r="CH58" s="27">
        <f t="shared" ca="1" si="74"/>
        <v>1.002875183998019E-2</v>
      </c>
      <c r="CI58" s="28">
        <f t="shared" ca="1" si="75"/>
        <v>1257</v>
      </c>
      <c r="CJ58" s="27">
        <f t="shared" ca="1" si="76"/>
        <v>9.4998412914342727E-3</v>
      </c>
      <c r="CK58" s="28">
        <f t="shared" ca="1" si="77"/>
        <v>373</v>
      </c>
      <c r="CL58" s="27">
        <f t="shared" ca="1" si="78"/>
        <v>2.8189664293595731E-3</v>
      </c>
      <c r="CM58" s="28">
        <f t="shared" ca="1" si="79"/>
        <v>1630</v>
      </c>
      <c r="CN58" s="27">
        <f t="shared" ca="1" si="80"/>
        <v>1.2318807720793846E-2</v>
      </c>
      <c r="CO58" s="28">
        <f t="shared" ca="1" si="81"/>
        <v>1948</v>
      </c>
      <c r="CP58" s="27">
        <f t="shared" ca="1" si="82"/>
        <v>1.8075195783691496E-2</v>
      </c>
      <c r="CQ58" s="28">
        <f t="shared" ca="1" si="83"/>
        <v>3</v>
      </c>
      <c r="CR58" s="27">
        <f t="shared" ca="1" si="84"/>
        <v>2.0833333333333332E-2</v>
      </c>
      <c r="CS58" s="28">
        <f t="shared" ca="1" si="85"/>
        <v>3</v>
      </c>
      <c r="CT58" s="27">
        <f t="shared" ca="1" si="86"/>
        <v>2.0833333333333332E-2</v>
      </c>
      <c r="CU58">
        <f t="shared" ca="1" si="87"/>
        <v>5261</v>
      </c>
      <c r="CV58" s="27">
        <f t="shared" ca="1" si="88"/>
        <v>1.681233522409523E-2</v>
      </c>
    </row>
    <row r="59" spans="1:100" ht="15" x14ac:dyDescent="0.2">
      <c r="A59" s="23">
        <v>49</v>
      </c>
      <c r="B59" s="12" t="s">
        <v>82</v>
      </c>
      <c r="E59" s="92" t="s">
        <v>172</v>
      </c>
      <c r="F59" s="92" t="s">
        <v>172</v>
      </c>
      <c r="G59" s="92" t="s">
        <v>187</v>
      </c>
      <c r="H59">
        <f t="shared" ca="1" si="0"/>
        <v>69304</v>
      </c>
      <c r="I59">
        <f t="shared" ca="1" si="1"/>
        <v>69298</v>
      </c>
      <c r="J59">
        <f t="shared" ca="1" si="2"/>
        <v>15812</v>
      </c>
      <c r="K59">
        <f t="shared" ca="1" si="3"/>
        <v>31134</v>
      </c>
      <c r="L59">
        <f t="shared" ca="1" si="4"/>
        <v>22352</v>
      </c>
      <c r="M59" s="63">
        <f t="shared" ca="1" si="5"/>
        <v>6</v>
      </c>
      <c r="N59">
        <f t="shared" ca="1" si="6"/>
        <v>15812</v>
      </c>
      <c r="O59">
        <f t="shared" ca="1" si="7"/>
        <v>31134</v>
      </c>
      <c r="P59">
        <f t="shared" ca="1" si="8"/>
        <v>89</v>
      </c>
      <c r="Q59">
        <f t="shared" ca="1" si="9"/>
        <v>22263</v>
      </c>
      <c r="R59">
        <f t="shared" ca="1" si="10"/>
        <v>0</v>
      </c>
      <c r="S59">
        <f t="shared" ca="1" si="11"/>
        <v>69298</v>
      </c>
      <c r="T59">
        <f t="shared" ca="1" si="12"/>
        <v>0</v>
      </c>
      <c r="U59">
        <f t="shared" ca="1" si="13"/>
        <v>0</v>
      </c>
      <c r="V59">
        <f t="shared" ca="1" si="14"/>
        <v>0</v>
      </c>
      <c r="W59">
        <f t="shared" ca="1" si="15"/>
        <v>0</v>
      </c>
      <c r="X59">
        <f t="shared" ca="1" si="16"/>
        <v>89</v>
      </c>
      <c r="Y59">
        <f t="shared" ca="1" si="17"/>
        <v>89</v>
      </c>
      <c r="Z59" s="63">
        <f t="shared" ca="1" si="18"/>
        <v>0</v>
      </c>
      <c r="AA59">
        <f t="shared" ca="1" si="19"/>
        <v>152</v>
      </c>
      <c r="AB59">
        <f t="shared" ca="1" si="20"/>
        <v>3</v>
      </c>
      <c r="AG59">
        <f t="shared" ca="1" si="21"/>
        <v>11</v>
      </c>
      <c r="AH59" s="27">
        <f t="shared" ca="1" si="22"/>
        <v>6.9567417151530486E-4</v>
      </c>
      <c r="AI59">
        <f t="shared" ca="1" si="23"/>
        <v>28</v>
      </c>
      <c r="AJ59" s="27">
        <f t="shared" ca="1" si="24"/>
        <v>8.9933834393267809E-4</v>
      </c>
      <c r="AK59">
        <f t="shared" ca="1" si="25"/>
        <v>2</v>
      </c>
      <c r="AL59" s="27">
        <f t="shared" ca="1" si="26"/>
        <v>2.247191011235955E-2</v>
      </c>
      <c r="AM59">
        <f t="shared" ca="1" si="27"/>
        <v>19</v>
      </c>
      <c r="AN59" s="27">
        <f t="shared" ca="1" si="28"/>
        <v>8.5343394870412796E-4</v>
      </c>
      <c r="AO59" t="str">
        <f t="shared" ca="1" si="29"/>
        <v xml:space="preserve">     NA</v>
      </c>
      <c r="AP59" s="27" t="str">
        <f t="shared" ca="1" si="30"/>
        <v xml:space="preserve"> </v>
      </c>
      <c r="AQ59">
        <f t="shared" ca="1" si="31"/>
        <v>60</v>
      </c>
      <c r="AR59" s="27">
        <f t="shared" ca="1" si="32"/>
        <v>8.6582585355998731E-4</v>
      </c>
      <c r="AS59">
        <f t="shared" ca="1" si="33"/>
        <v>117</v>
      </c>
      <c r="AT59" s="27">
        <f t="shared" ca="1" si="34"/>
        <v>7.3994434606627878E-3</v>
      </c>
      <c r="AU59">
        <f t="shared" ca="1" si="35"/>
        <v>261</v>
      </c>
      <c r="AV59" s="27">
        <f t="shared" ca="1" si="36"/>
        <v>8.3831181345153209E-3</v>
      </c>
      <c r="AW59">
        <f t="shared" ca="1" si="37"/>
        <v>2</v>
      </c>
      <c r="AX59" s="27">
        <f t="shared" ca="1" si="38"/>
        <v>2.247191011235955E-2</v>
      </c>
      <c r="AY59">
        <f t="shared" ca="1" si="39"/>
        <v>216</v>
      </c>
      <c r="AZ59" s="27">
        <f t="shared" ca="1" si="40"/>
        <v>9.7021964694785062E-3</v>
      </c>
      <c r="BA59" t="str">
        <f t="shared" ca="1" si="41"/>
        <v xml:space="preserve">     NA</v>
      </c>
      <c r="BB59" s="27" t="str">
        <f t="shared" ca="1" si="42"/>
        <v xml:space="preserve"> </v>
      </c>
      <c r="BC59">
        <f t="shared" ca="1" si="43"/>
        <v>596</v>
      </c>
      <c r="BD59" s="27">
        <f t="shared" ca="1" si="44"/>
        <v>8.6005368120292067E-3</v>
      </c>
      <c r="BE59" s="28">
        <f t="shared" ca="1" si="45"/>
        <v>656</v>
      </c>
      <c r="BF59" s="27">
        <f t="shared" ca="1" si="46"/>
        <v>9.4663626655891939E-3</v>
      </c>
      <c r="BG59">
        <f t="shared" ca="1" si="47"/>
        <v>0</v>
      </c>
      <c r="BH59" s="27" t="str">
        <f t="shared" ca="1" si="48"/>
        <v xml:space="preserve"> </v>
      </c>
      <c r="BI59">
        <f t="shared" ca="1" si="49"/>
        <v>0</v>
      </c>
      <c r="BJ59" s="27" t="str">
        <f t="shared" ca="1" si="50"/>
        <v xml:space="preserve"> </v>
      </c>
      <c r="BK59">
        <f t="shared" ca="1" si="51"/>
        <v>0</v>
      </c>
      <c r="BL59" s="27" t="str">
        <f t="shared" ca="1" si="52"/>
        <v xml:space="preserve"> </v>
      </c>
      <c r="BM59" s="28">
        <f t="shared" ca="1" si="53"/>
        <v>0</v>
      </c>
      <c r="BN59" s="27" t="str">
        <f t="shared" ca="1" si="54"/>
        <v xml:space="preserve"> </v>
      </c>
      <c r="BO59">
        <f t="shared" ca="1" si="55"/>
        <v>596</v>
      </c>
      <c r="BP59" s="27">
        <f t="shared" ca="1" si="56"/>
        <v>8.6005368120292067E-3</v>
      </c>
      <c r="BQ59" s="28">
        <f t="shared" ca="1" si="57"/>
        <v>656</v>
      </c>
      <c r="BR59" s="27">
        <f t="shared" ca="1" si="58"/>
        <v>9.4663626655891939E-3</v>
      </c>
      <c r="BS59">
        <f t="shared" ca="1" si="59"/>
        <v>63</v>
      </c>
      <c r="BT59" s="43">
        <f t="shared" ca="1" si="60"/>
        <v>0.41447368421052633</v>
      </c>
      <c r="BU59" s="150">
        <f t="shared" ca="1" si="61"/>
        <v>40</v>
      </c>
      <c r="BV59" s="150">
        <f t="shared" ca="1" si="62"/>
        <v>62</v>
      </c>
      <c r="BW59" s="150">
        <f t="shared" ca="1" si="63"/>
        <v>0</v>
      </c>
      <c r="BX59" s="150">
        <f t="shared" ca="1" si="64"/>
        <v>71</v>
      </c>
      <c r="BY59">
        <f t="shared" ca="1" si="65"/>
        <v>173</v>
      </c>
      <c r="BZ59" s="27">
        <f t="shared" ca="1" si="66"/>
        <v>2.4964645444312968E-3</v>
      </c>
      <c r="CA59">
        <f t="shared" ca="1" si="67"/>
        <v>9</v>
      </c>
      <c r="CB59" s="27">
        <f t="shared" ca="1" si="68"/>
        <v>1.298738780339981E-4</v>
      </c>
      <c r="CC59" s="28">
        <f t="shared" ca="1" si="69"/>
        <v>117</v>
      </c>
      <c r="CD59" s="27">
        <f t="shared" ca="1" si="70"/>
        <v>7.3994434606627878E-3</v>
      </c>
      <c r="CE59" s="28">
        <f t="shared" ca="1" si="71"/>
        <v>11</v>
      </c>
      <c r="CF59" s="27">
        <f t="shared" ca="1" si="72"/>
        <v>6.9567417151530486E-4</v>
      </c>
      <c r="CG59" s="28">
        <f t="shared" ca="1" si="73"/>
        <v>128</v>
      </c>
      <c r="CH59" s="27">
        <f t="shared" ca="1" si="74"/>
        <v>8.0951176321780918E-3</v>
      </c>
      <c r="CI59" s="28">
        <f t="shared" ca="1" si="75"/>
        <v>261</v>
      </c>
      <c r="CJ59" s="27">
        <f t="shared" ca="1" si="76"/>
        <v>8.3831181345153209E-3</v>
      </c>
      <c r="CK59" s="28">
        <f t="shared" ca="1" si="77"/>
        <v>28</v>
      </c>
      <c r="CL59" s="27">
        <f t="shared" ca="1" si="78"/>
        <v>8.9933834393267809E-4</v>
      </c>
      <c r="CM59" s="28">
        <f t="shared" ca="1" si="79"/>
        <v>289</v>
      </c>
      <c r="CN59" s="27">
        <f t="shared" ca="1" si="80"/>
        <v>9.2824564784479997E-3</v>
      </c>
      <c r="CO59" s="28">
        <f t="shared" ca="1" si="81"/>
        <v>235</v>
      </c>
      <c r="CP59" s="27">
        <f t="shared" ca="1" si="82"/>
        <v>1.0555630418182634E-2</v>
      </c>
      <c r="CQ59" s="28">
        <f t="shared" ca="1" si="83"/>
        <v>2</v>
      </c>
      <c r="CR59" s="27">
        <f t="shared" ca="1" si="84"/>
        <v>2.247191011235955E-2</v>
      </c>
      <c r="CS59" s="28">
        <f t="shared" ca="1" si="85"/>
        <v>4</v>
      </c>
      <c r="CT59" s="27">
        <f t="shared" ca="1" si="86"/>
        <v>4.49438202247191E-2</v>
      </c>
      <c r="CU59">
        <f t="shared" ca="1" si="87"/>
        <v>829</v>
      </c>
      <c r="CV59" s="27">
        <f t="shared" ca="1" si="88"/>
        <v>1.1962827210020491E-2</v>
      </c>
    </row>
    <row r="60" spans="1:100" ht="15" x14ac:dyDescent="0.2">
      <c r="A60" s="81">
        <v>50</v>
      </c>
      <c r="B60" s="94" t="s">
        <v>138</v>
      </c>
      <c r="C60" s="97"/>
      <c r="D60" s="97"/>
      <c r="E60" s="95" t="s">
        <v>191</v>
      </c>
      <c r="F60" s="95" t="s">
        <v>191</v>
      </c>
      <c r="G60" s="95" t="s">
        <v>177</v>
      </c>
      <c r="H60">
        <f t="shared" ca="1" si="0"/>
        <v>425949</v>
      </c>
      <c r="I60">
        <f t="shared" ca="1" si="1"/>
        <v>425949</v>
      </c>
      <c r="J60">
        <f t="shared" ca="1" si="2"/>
        <v>93437</v>
      </c>
      <c r="K60">
        <f t="shared" ca="1" si="3"/>
        <v>241002</v>
      </c>
      <c r="L60">
        <f t="shared" ca="1" si="4"/>
        <v>91510</v>
      </c>
      <c r="M60" s="63">
        <f t="shared" ca="1" si="5"/>
        <v>0</v>
      </c>
      <c r="N60">
        <f t="shared" ca="1" si="6"/>
        <v>93436</v>
      </c>
      <c r="O60">
        <f t="shared" ca="1" si="7"/>
        <v>240993</v>
      </c>
      <c r="P60">
        <f t="shared" ca="1" si="8"/>
        <v>882</v>
      </c>
      <c r="Q60">
        <f t="shared" ca="1" si="9"/>
        <v>90628</v>
      </c>
      <c r="R60">
        <f t="shared" ca="1" si="10"/>
        <v>0</v>
      </c>
      <c r="S60">
        <f t="shared" ca="1" si="11"/>
        <v>425939</v>
      </c>
      <c r="T60">
        <f t="shared" ca="1" si="12"/>
        <v>1</v>
      </c>
      <c r="U60">
        <f t="shared" ca="1" si="13"/>
        <v>9</v>
      </c>
      <c r="V60">
        <f t="shared" ca="1" si="14"/>
        <v>0</v>
      </c>
      <c r="W60">
        <f t="shared" ca="1" si="15"/>
        <v>10</v>
      </c>
      <c r="X60">
        <f t="shared" ca="1" si="16"/>
        <v>882</v>
      </c>
      <c r="Y60">
        <f t="shared" ca="1" si="17"/>
        <v>882</v>
      </c>
      <c r="Z60" s="63">
        <f t="shared" ca="1" si="18"/>
        <v>0</v>
      </c>
      <c r="AA60">
        <f t="shared" ca="1" si="19"/>
        <v>1563</v>
      </c>
      <c r="AB60">
        <f t="shared" ca="1" si="20"/>
        <v>9</v>
      </c>
      <c r="AG60">
        <f t="shared" ca="1" si="21"/>
        <v>101</v>
      </c>
      <c r="AH60" s="27">
        <f t="shared" ca="1" si="22"/>
        <v>1.0809538079541076E-3</v>
      </c>
      <c r="AI60">
        <f t="shared" ca="1" si="23"/>
        <v>667</v>
      </c>
      <c r="AJ60" s="27">
        <f t="shared" ca="1" si="24"/>
        <v>2.7677152448411365E-3</v>
      </c>
      <c r="AK60">
        <f t="shared" ca="1" si="25"/>
        <v>22</v>
      </c>
      <c r="AL60" s="27">
        <f t="shared" ca="1" si="26"/>
        <v>2.4943310657596373E-2</v>
      </c>
      <c r="AM60">
        <f t="shared" ca="1" si="27"/>
        <v>720</v>
      </c>
      <c r="AN60" s="27">
        <f t="shared" ca="1" si="28"/>
        <v>7.9445645937237935E-3</v>
      </c>
      <c r="AO60" t="str">
        <f t="shared" ca="1" si="29"/>
        <v xml:space="preserve">     NA</v>
      </c>
      <c r="AP60" s="27" t="str">
        <f t="shared" ca="1" si="30"/>
        <v xml:space="preserve"> </v>
      </c>
      <c r="AQ60">
        <f t="shared" ca="1" si="31"/>
        <v>1510</v>
      </c>
      <c r="AR60" s="27">
        <f t="shared" ca="1" si="32"/>
        <v>3.5451085718847066E-3</v>
      </c>
      <c r="AS60">
        <f t="shared" ca="1" si="33"/>
        <v>571</v>
      </c>
      <c r="AT60" s="27">
        <f t="shared" ca="1" si="34"/>
        <v>6.1111348944732219E-3</v>
      </c>
      <c r="AU60">
        <f t="shared" ca="1" si="35"/>
        <v>2719</v>
      </c>
      <c r="AV60" s="27">
        <f t="shared" ca="1" si="36"/>
        <v>1.1282485383392878E-2</v>
      </c>
      <c r="AW60">
        <f t="shared" ca="1" si="37"/>
        <v>32</v>
      </c>
      <c r="AX60" s="27">
        <f t="shared" ca="1" si="38"/>
        <v>3.6281179138321996E-2</v>
      </c>
      <c r="AY60">
        <f t="shared" ca="1" si="39"/>
        <v>1074</v>
      </c>
      <c r="AZ60" s="27">
        <f t="shared" ca="1" si="40"/>
        <v>1.1850642185637993E-2</v>
      </c>
      <c r="BA60">
        <f t="shared" ca="1" si="41"/>
        <v>0</v>
      </c>
      <c r="BB60" s="27" t="str">
        <f t="shared" ca="1" si="42"/>
        <v xml:space="preserve"> </v>
      </c>
      <c r="BC60">
        <f t="shared" ca="1" si="43"/>
        <v>4396</v>
      </c>
      <c r="BD60" s="27">
        <f t="shared" ca="1" si="44"/>
        <v>1.0320726676824616E-2</v>
      </c>
      <c r="BE60" s="28">
        <f t="shared" ca="1" si="45"/>
        <v>5906</v>
      </c>
      <c r="BF60" s="27">
        <f t="shared" ca="1" si="46"/>
        <v>1.3865835248709322E-2</v>
      </c>
      <c r="BG60">
        <f t="shared" ca="1" si="47"/>
        <v>0</v>
      </c>
      <c r="BH60" s="27">
        <f t="shared" ca="1" si="48"/>
        <v>0</v>
      </c>
      <c r="BI60">
        <f t="shared" ca="1" si="49"/>
        <v>1</v>
      </c>
      <c r="BJ60" s="27">
        <f t="shared" ca="1" si="50"/>
        <v>0.1111111111111111</v>
      </c>
      <c r="BK60">
        <f t="shared" ca="1" si="51"/>
        <v>0</v>
      </c>
      <c r="BL60" s="27" t="str">
        <f t="shared" ca="1" si="52"/>
        <v xml:space="preserve"> </v>
      </c>
      <c r="BM60" s="28">
        <f t="shared" ca="1" si="53"/>
        <v>1</v>
      </c>
      <c r="BN60" s="27">
        <f t="shared" ca="1" si="54"/>
        <v>0.1</v>
      </c>
      <c r="BO60">
        <f t="shared" ca="1" si="55"/>
        <v>4397</v>
      </c>
      <c r="BP60" s="27">
        <f t="shared" ca="1" si="56"/>
        <v>1.032283207614057E-2</v>
      </c>
      <c r="BQ60" s="28">
        <f t="shared" ca="1" si="57"/>
        <v>5907</v>
      </c>
      <c r="BR60" s="27">
        <f t="shared" ca="1" si="58"/>
        <v>1.3867857419550229E-2</v>
      </c>
      <c r="BS60">
        <f t="shared" ca="1" si="59"/>
        <v>681</v>
      </c>
      <c r="BT60" s="43">
        <f t="shared" ca="1" si="60"/>
        <v>0.43570057581573896</v>
      </c>
      <c r="BU60" s="150">
        <f t="shared" ca="1" si="61"/>
        <v>87</v>
      </c>
      <c r="BV60" s="150">
        <f t="shared" ca="1" si="62"/>
        <v>331</v>
      </c>
      <c r="BW60" s="150">
        <f t="shared" ca="1" si="63"/>
        <v>5</v>
      </c>
      <c r="BX60" s="150">
        <f t="shared" ca="1" si="64"/>
        <v>167</v>
      </c>
      <c r="BY60">
        <f t="shared" ca="1" si="65"/>
        <v>590</v>
      </c>
      <c r="BZ60" s="27">
        <f t="shared" ca="1" si="66"/>
        <v>1.3851423527229787E-3</v>
      </c>
      <c r="CA60">
        <f t="shared" ca="1" si="67"/>
        <v>0</v>
      </c>
      <c r="CB60" s="27">
        <f t="shared" ca="1" si="68"/>
        <v>0</v>
      </c>
      <c r="CC60" s="28">
        <f t="shared" ca="1" si="69"/>
        <v>571</v>
      </c>
      <c r="CD60" s="27">
        <f t="shared" ca="1" si="70"/>
        <v>6.1110694906728602E-3</v>
      </c>
      <c r="CE60" s="28">
        <f t="shared" ca="1" si="71"/>
        <v>101</v>
      </c>
      <c r="CF60" s="121">
        <f t="shared" ca="1" si="72"/>
        <v>1.0809422391557949E-3</v>
      </c>
      <c r="CG60" s="28">
        <f t="shared" ca="1" si="73"/>
        <v>672</v>
      </c>
      <c r="CH60" s="27">
        <f t="shared" ca="1" si="74"/>
        <v>7.1920117298286549E-3</v>
      </c>
      <c r="CI60" s="28">
        <f t="shared" ca="1" si="75"/>
        <v>2720</v>
      </c>
      <c r="CJ60" s="27">
        <f t="shared" ca="1" si="76"/>
        <v>1.128621339241998E-2</v>
      </c>
      <c r="CK60" s="28">
        <f t="shared" ca="1" si="77"/>
        <v>667</v>
      </c>
      <c r="CL60" s="27">
        <f t="shared" ca="1" si="78"/>
        <v>2.7676118870382819E-3</v>
      </c>
      <c r="CM60" s="28">
        <f t="shared" ca="1" si="79"/>
        <v>3387</v>
      </c>
      <c r="CN60" s="27">
        <f t="shared" ca="1" si="80"/>
        <v>1.4053825279458261E-2</v>
      </c>
      <c r="CO60" s="28">
        <f t="shared" ca="1" si="81"/>
        <v>1794</v>
      </c>
      <c r="CP60" s="27">
        <f t="shared" ca="1" si="82"/>
        <v>1.9795206779361786E-2</v>
      </c>
      <c r="CQ60" s="28">
        <f t="shared" ca="1" si="83"/>
        <v>32</v>
      </c>
      <c r="CR60" s="27">
        <f t="shared" ca="1" si="84"/>
        <v>3.6281179138321996E-2</v>
      </c>
      <c r="CS60" s="28">
        <f t="shared" ca="1" si="85"/>
        <v>54</v>
      </c>
      <c r="CT60" s="27">
        <f t="shared" ca="1" si="86"/>
        <v>6.1224489795918366E-2</v>
      </c>
      <c r="CU60">
        <f t="shared" ca="1" si="87"/>
        <v>6497</v>
      </c>
      <c r="CV60" s="27">
        <f t="shared" ca="1" si="88"/>
        <v>1.5252999772273207E-2</v>
      </c>
    </row>
    <row r="61" spans="1:100" ht="15" x14ac:dyDescent="0.2">
      <c r="A61" s="81">
        <v>51</v>
      </c>
      <c r="B61" s="94" t="s">
        <v>45</v>
      </c>
      <c r="C61" s="97"/>
      <c r="D61" s="97"/>
      <c r="E61" s="95" t="s">
        <v>172</v>
      </c>
      <c r="F61" s="95" t="s">
        <v>172</v>
      </c>
      <c r="G61" s="95" t="s">
        <v>175</v>
      </c>
      <c r="H61">
        <f t="shared" ca="1" si="0"/>
        <v>162736</v>
      </c>
      <c r="I61">
        <f t="shared" ca="1" si="1"/>
        <v>162736</v>
      </c>
      <c r="J61">
        <f t="shared" ca="1" si="2"/>
        <v>32455</v>
      </c>
      <c r="K61">
        <f t="shared" ca="1" si="3"/>
        <v>83556</v>
      </c>
      <c r="L61">
        <f t="shared" ca="1" si="4"/>
        <v>46725</v>
      </c>
      <c r="M61" s="63">
        <f t="shared" ca="1" si="5"/>
        <v>0</v>
      </c>
      <c r="N61">
        <f t="shared" ca="1" si="6"/>
        <v>32453</v>
      </c>
      <c r="O61">
        <f t="shared" ca="1" si="7"/>
        <v>83550</v>
      </c>
      <c r="P61">
        <f t="shared" ca="1" si="8"/>
        <v>107</v>
      </c>
      <c r="Q61">
        <f t="shared" ca="1" si="9"/>
        <v>46598</v>
      </c>
      <c r="R61">
        <f t="shared" ca="1" si="10"/>
        <v>20</v>
      </c>
      <c r="S61">
        <f t="shared" ca="1" si="11"/>
        <v>162728</v>
      </c>
      <c r="T61">
        <f t="shared" ca="1" si="12"/>
        <v>2</v>
      </c>
      <c r="U61">
        <f t="shared" ca="1" si="13"/>
        <v>6</v>
      </c>
      <c r="V61">
        <f t="shared" ca="1" si="14"/>
        <v>0</v>
      </c>
      <c r="W61">
        <f t="shared" ca="1" si="15"/>
        <v>8</v>
      </c>
      <c r="X61">
        <f t="shared" ca="1" si="16"/>
        <v>107</v>
      </c>
      <c r="Y61">
        <f t="shared" ca="1" si="17"/>
        <v>107</v>
      </c>
      <c r="Z61" s="63">
        <f t="shared" ca="1" si="18"/>
        <v>0</v>
      </c>
      <c r="AA61">
        <f t="shared" ca="1" si="19"/>
        <v>129</v>
      </c>
      <c r="AB61">
        <f t="shared" ca="1" si="20"/>
        <v>3</v>
      </c>
      <c r="AG61">
        <f t="shared" ca="1" si="21"/>
        <v>35</v>
      </c>
      <c r="AH61" s="27">
        <f t="shared" ca="1" si="22"/>
        <v>1.078482728869442E-3</v>
      </c>
      <c r="AI61">
        <f t="shared" ca="1" si="23"/>
        <v>140</v>
      </c>
      <c r="AJ61" s="27">
        <f t="shared" ca="1" si="24"/>
        <v>1.6756433273488929E-3</v>
      </c>
      <c r="AK61">
        <f t="shared" ca="1" si="25"/>
        <v>2</v>
      </c>
      <c r="AL61" s="27">
        <f t="shared" ca="1" si="26"/>
        <v>1.8691588785046728E-2</v>
      </c>
      <c r="AM61">
        <f t="shared" ca="1" si="27"/>
        <v>136</v>
      </c>
      <c r="AN61" s="27">
        <f t="shared" ca="1" si="28"/>
        <v>2.9185801965749603E-3</v>
      </c>
      <c r="AO61">
        <f t="shared" ca="1" si="29"/>
        <v>0</v>
      </c>
      <c r="AP61" s="27">
        <f t="shared" ca="1" si="30"/>
        <v>0</v>
      </c>
      <c r="AQ61">
        <f t="shared" ca="1" si="31"/>
        <v>313</v>
      </c>
      <c r="AR61" s="27">
        <f t="shared" ca="1" si="32"/>
        <v>1.9234550907035052E-3</v>
      </c>
      <c r="AS61">
        <f t="shared" ca="1" si="33"/>
        <v>148</v>
      </c>
      <c r="AT61" s="27">
        <f t="shared" ca="1" si="34"/>
        <v>4.5604412535050686E-3</v>
      </c>
      <c r="AU61">
        <f t="shared" ca="1" si="35"/>
        <v>594</v>
      </c>
      <c r="AV61" s="27">
        <f t="shared" ca="1" si="36"/>
        <v>7.10951526032316E-3</v>
      </c>
      <c r="AW61">
        <f t="shared" ca="1" si="37"/>
        <v>0</v>
      </c>
      <c r="AX61" s="27">
        <f t="shared" ca="1" si="38"/>
        <v>0</v>
      </c>
      <c r="AY61">
        <f t="shared" ca="1" si="39"/>
        <v>431</v>
      </c>
      <c r="AZ61" s="27">
        <f t="shared" ca="1" si="40"/>
        <v>9.2493240053221175E-3</v>
      </c>
      <c r="BA61">
        <f t="shared" ca="1" si="41"/>
        <v>0</v>
      </c>
      <c r="BB61" s="27">
        <f t="shared" ca="1" si="42"/>
        <v>0</v>
      </c>
      <c r="BC61">
        <f t="shared" ca="1" si="43"/>
        <v>1173</v>
      </c>
      <c r="BD61" s="27">
        <f t="shared" ca="1" si="44"/>
        <v>7.2083476721891745E-3</v>
      </c>
      <c r="BE61" s="28">
        <f t="shared" ca="1" si="45"/>
        <v>1486</v>
      </c>
      <c r="BF61" s="27">
        <f t="shared" ca="1" si="46"/>
        <v>9.1318027628926792E-3</v>
      </c>
      <c r="BG61">
        <f t="shared" ca="1" si="47"/>
        <v>0</v>
      </c>
      <c r="BH61" s="27">
        <f t="shared" ca="1" si="48"/>
        <v>0</v>
      </c>
      <c r="BI61">
        <f t="shared" ca="1" si="49"/>
        <v>0</v>
      </c>
      <c r="BJ61" s="27">
        <f t="shared" ca="1" si="50"/>
        <v>0</v>
      </c>
      <c r="BK61">
        <f t="shared" ca="1" si="51"/>
        <v>0</v>
      </c>
      <c r="BL61" s="27" t="str">
        <f t="shared" ca="1" si="52"/>
        <v xml:space="preserve"> </v>
      </c>
      <c r="BM61" s="28">
        <f t="shared" ca="1" si="53"/>
        <v>0</v>
      </c>
      <c r="BN61" s="27">
        <f t="shared" ca="1" si="54"/>
        <v>0</v>
      </c>
      <c r="BO61">
        <f t="shared" ca="1" si="55"/>
        <v>1173</v>
      </c>
      <c r="BP61" s="27">
        <f t="shared" ca="1" si="56"/>
        <v>7.2079933143250419E-3</v>
      </c>
      <c r="BQ61" s="28">
        <f t="shared" ca="1" si="57"/>
        <v>1486</v>
      </c>
      <c r="BR61" s="27">
        <f t="shared" ca="1" si="58"/>
        <v>9.1313538491790379E-3</v>
      </c>
      <c r="BS61">
        <f t="shared" ca="1" si="59"/>
        <v>22</v>
      </c>
      <c r="BT61" s="43">
        <f t="shared" ca="1" si="60"/>
        <v>0.17054263565891473</v>
      </c>
      <c r="BU61" s="150">
        <f t="shared" ca="1" si="61"/>
        <v>62</v>
      </c>
      <c r="BV61" s="150">
        <f t="shared" ca="1" si="62"/>
        <v>301</v>
      </c>
      <c r="BW61" s="150">
        <f t="shared" ca="1" si="63"/>
        <v>2</v>
      </c>
      <c r="BX61" s="150">
        <f t="shared" ca="1" si="64"/>
        <v>169</v>
      </c>
      <c r="BY61">
        <f t="shared" ca="1" si="65"/>
        <v>534</v>
      </c>
      <c r="BZ61" s="27">
        <f t="shared" ca="1" si="66"/>
        <v>3.2813882607413232E-3</v>
      </c>
      <c r="CA61">
        <f t="shared" ca="1" si="67"/>
        <v>0</v>
      </c>
      <c r="CB61" s="27">
        <f t="shared" ca="1" si="68"/>
        <v>0</v>
      </c>
      <c r="CC61" s="28">
        <f t="shared" ca="1" si="69"/>
        <v>148</v>
      </c>
      <c r="CD61" s="27">
        <f t="shared" ca="1" si="70"/>
        <v>4.5601602218456327E-3</v>
      </c>
      <c r="CE61" s="28">
        <f t="shared" ca="1" si="71"/>
        <v>35</v>
      </c>
      <c r="CF61" s="27">
        <f t="shared" ca="1" si="72"/>
        <v>1.0784162686797104E-3</v>
      </c>
      <c r="CG61" s="28">
        <f t="shared" ca="1" si="73"/>
        <v>183</v>
      </c>
      <c r="CH61" s="27">
        <f t="shared" ca="1" si="74"/>
        <v>5.6385764905253427E-3</v>
      </c>
      <c r="CI61" s="28">
        <f t="shared" ca="1" si="75"/>
        <v>594</v>
      </c>
      <c r="CJ61" s="27">
        <f t="shared" ca="1" si="76"/>
        <v>7.1090047393364926E-3</v>
      </c>
      <c r="CK61" s="28">
        <f t="shared" ca="1" si="77"/>
        <v>140</v>
      </c>
      <c r="CL61" s="27">
        <f t="shared" ca="1" si="78"/>
        <v>1.6755230025372206E-3</v>
      </c>
      <c r="CM61" s="28">
        <f t="shared" ca="1" si="79"/>
        <v>734</v>
      </c>
      <c r="CN61" s="27">
        <f t="shared" ca="1" si="80"/>
        <v>8.7845277418737138E-3</v>
      </c>
      <c r="CO61" s="28">
        <f t="shared" ca="1" si="81"/>
        <v>567</v>
      </c>
      <c r="CP61" s="27">
        <f t="shared" ca="1" si="82"/>
        <v>1.2167904201897077E-2</v>
      </c>
      <c r="CQ61" s="28">
        <f t="shared" ca="1" si="83"/>
        <v>0</v>
      </c>
      <c r="CR61" s="27">
        <f t="shared" ca="1" si="84"/>
        <v>0</v>
      </c>
      <c r="CS61" s="28">
        <f t="shared" ca="1" si="85"/>
        <v>2</v>
      </c>
      <c r="CT61" s="27">
        <f t="shared" ca="1" si="86"/>
        <v>1.8691588785046728E-2</v>
      </c>
      <c r="CU61">
        <f t="shared" ca="1" si="87"/>
        <v>2020</v>
      </c>
      <c r="CV61" s="27">
        <f t="shared" ca="1" si="88"/>
        <v>1.2412742109920362E-2</v>
      </c>
    </row>
    <row r="62" spans="1:100" ht="15" x14ac:dyDescent="0.2">
      <c r="A62" s="81">
        <v>52</v>
      </c>
      <c r="B62" s="94" t="s">
        <v>139</v>
      </c>
      <c r="C62" s="97"/>
      <c r="D62" s="97"/>
      <c r="E62" s="95" t="s">
        <v>172</v>
      </c>
      <c r="F62" s="95" t="s">
        <v>172</v>
      </c>
      <c r="G62" s="95" t="s">
        <v>175</v>
      </c>
      <c r="H62">
        <f t="shared" ca="1" si="0"/>
        <v>356944</v>
      </c>
      <c r="I62">
        <f t="shared" ca="1" si="1"/>
        <v>356944</v>
      </c>
      <c r="J62">
        <f t="shared" ca="1" si="2"/>
        <v>18987</v>
      </c>
      <c r="K62">
        <f t="shared" ca="1" si="3"/>
        <v>133747</v>
      </c>
      <c r="L62">
        <f t="shared" ca="1" si="4"/>
        <v>204210</v>
      </c>
      <c r="M62" s="63">
        <f t="shared" ca="1" si="5"/>
        <v>0</v>
      </c>
      <c r="N62">
        <f t="shared" ca="1" si="6"/>
        <v>18987</v>
      </c>
      <c r="O62">
        <f t="shared" ca="1" si="7"/>
        <v>133747</v>
      </c>
      <c r="P62">
        <f t="shared" ca="1" si="8"/>
        <v>149</v>
      </c>
      <c r="Q62">
        <f t="shared" ca="1" si="9"/>
        <v>204061</v>
      </c>
      <c r="R62">
        <f t="shared" ca="1" si="10"/>
        <v>0</v>
      </c>
      <c r="S62">
        <f t="shared" ca="1" si="11"/>
        <v>356944</v>
      </c>
      <c r="T62">
        <f t="shared" ca="1" si="12"/>
        <v>0</v>
      </c>
      <c r="U62">
        <f t="shared" ca="1" si="13"/>
        <v>0</v>
      </c>
      <c r="V62">
        <f t="shared" ca="1" si="14"/>
        <v>0</v>
      </c>
      <c r="W62">
        <f t="shared" ca="1" si="15"/>
        <v>0</v>
      </c>
      <c r="X62">
        <f t="shared" ca="1" si="16"/>
        <v>149</v>
      </c>
      <c r="Y62">
        <f t="shared" ca="1" si="17"/>
        <v>149</v>
      </c>
      <c r="Z62" s="63">
        <f t="shared" ca="1" si="18"/>
        <v>0</v>
      </c>
      <c r="AA62">
        <f t="shared" ca="1" si="19"/>
        <v>292</v>
      </c>
      <c r="AB62">
        <f t="shared" ca="1" si="20"/>
        <v>8</v>
      </c>
      <c r="AG62">
        <f t="shared" ca="1" si="21"/>
        <v>17</v>
      </c>
      <c r="AH62" s="27">
        <f t="shared" ca="1" si="22"/>
        <v>8.9534944962342653E-4</v>
      </c>
      <c r="AI62">
        <f t="shared" ca="1" si="23"/>
        <v>201</v>
      </c>
      <c r="AJ62" s="27">
        <f t="shared" ca="1" si="24"/>
        <v>1.5028374468212371E-3</v>
      </c>
      <c r="AK62">
        <f t="shared" ca="1" si="25"/>
        <v>0</v>
      </c>
      <c r="AL62" s="27">
        <f t="shared" ca="1" si="26"/>
        <v>0</v>
      </c>
      <c r="AM62">
        <f t="shared" ca="1" si="27"/>
        <v>259</v>
      </c>
      <c r="AN62" s="27">
        <f t="shared" ca="1" si="28"/>
        <v>1.2692283189830492E-3</v>
      </c>
      <c r="AO62" t="str">
        <f t="shared" ca="1" si="29"/>
        <v xml:space="preserve">     NA</v>
      </c>
      <c r="AP62" s="27" t="str">
        <f t="shared" ca="1" si="30"/>
        <v xml:space="preserve"> </v>
      </c>
      <c r="AQ62">
        <f t="shared" ca="1" si="31"/>
        <v>477</v>
      </c>
      <c r="AR62" s="27">
        <f t="shared" ca="1" si="32"/>
        <v>1.3363440763817294E-3</v>
      </c>
      <c r="AS62">
        <f t="shared" ca="1" si="33"/>
        <v>96</v>
      </c>
      <c r="AT62" s="27">
        <f t="shared" ca="1" si="34"/>
        <v>5.0560910096381735E-3</v>
      </c>
      <c r="AU62">
        <f t="shared" ca="1" si="35"/>
        <v>1199</v>
      </c>
      <c r="AV62" s="27">
        <f t="shared" ca="1" si="36"/>
        <v>8.9646870584013105E-3</v>
      </c>
      <c r="AW62">
        <f t="shared" ca="1" si="37"/>
        <v>2</v>
      </c>
      <c r="AX62" s="27">
        <f t="shared" ca="1" si="38"/>
        <v>1.3422818791946308E-2</v>
      </c>
      <c r="AY62">
        <f t="shared" ca="1" si="39"/>
        <v>2206</v>
      </c>
      <c r="AZ62" s="27">
        <f t="shared" ca="1" si="40"/>
        <v>1.0810492940836318E-2</v>
      </c>
      <c r="BA62" t="str">
        <f t="shared" ca="1" si="41"/>
        <v xml:space="preserve">     NA</v>
      </c>
      <c r="BB62" s="27" t="str">
        <f t="shared" ca="1" si="42"/>
        <v xml:space="preserve"> </v>
      </c>
      <c r="BC62">
        <f t="shared" ca="1" si="43"/>
        <v>3503</v>
      </c>
      <c r="BD62" s="27">
        <f t="shared" ca="1" si="44"/>
        <v>9.8138643596754668E-3</v>
      </c>
      <c r="BE62" s="28">
        <f t="shared" ca="1" si="45"/>
        <v>3980</v>
      </c>
      <c r="BF62" s="27">
        <f t="shared" ca="1" si="46"/>
        <v>1.1150208436057197E-2</v>
      </c>
      <c r="BG62" t="str">
        <f t="shared" ca="1" si="47"/>
        <v xml:space="preserve">     NA</v>
      </c>
      <c r="BH62" s="27" t="str">
        <f t="shared" ca="1" si="48"/>
        <v xml:space="preserve"> </v>
      </c>
      <c r="BI62" t="str">
        <f t="shared" ca="1" si="49"/>
        <v xml:space="preserve">     NA</v>
      </c>
      <c r="BJ62" s="27" t="str">
        <f t="shared" ca="1" si="50"/>
        <v xml:space="preserve"> </v>
      </c>
      <c r="BK62" t="str">
        <f t="shared" ca="1" si="51"/>
        <v xml:space="preserve">     NA</v>
      </c>
      <c r="BL62" s="27" t="str">
        <f t="shared" ca="1" si="52"/>
        <v xml:space="preserve"> </v>
      </c>
      <c r="BM62" s="28">
        <f t="shared" ca="1" si="53"/>
        <v>0</v>
      </c>
      <c r="BN62" s="27" t="str">
        <f t="shared" ca="1" si="54"/>
        <v xml:space="preserve"> </v>
      </c>
      <c r="BO62">
        <f t="shared" ca="1" si="55"/>
        <v>3503</v>
      </c>
      <c r="BP62" s="27">
        <f t="shared" ca="1" si="56"/>
        <v>9.8138643596754668E-3</v>
      </c>
      <c r="BQ62" s="28">
        <f t="shared" ca="1" si="57"/>
        <v>3980</v>
      </c>
      <c r="BR62" s="27">
        <f t="shared" ca="1" si="58"/>
        <v>1.1150208436057197E-2</v>
      </c>
      <c r="BS62">
        <f t="shared" ca="1" si="59"/>
        <v>143</v>
      </c>
      <c r="BT62" s="43">
        <f t="shared" ca="1" si="60"/>
        <v>0.48972602739726029</v>
      </c>
      <c r="BU62" s="150">
        <f t="shared" ca="1" si="61"/>
        <v>49</v>
      </c>
      <c r="BV62" s="150">
        <f t="shared" ca="1" si="62"/>
        <v>416</v>
      </c>
      <c r="BW62" s="150">
        <f t="shared" ca="1" si="63"/>
        <v>2</v>
      </c>
      <c r="BX62" s="150">
        <f t="shared" ca="1" si="64"/>
        <v>643</v>
      </c>
      <c r="BY62">
        <f t="shared" ca="1" si="65"/>
        <v>1110</v>
      </c>
      <c r="BZ62" s="27">
        <f t="shared" ca="1" si="66"/>
        <v>3.1097314984983638E-3</v>
      </c>
      <c r="CA62" t="str">
        <f t="shared" ca="1" si="67"/>
        <v xml:space="preserve">     NA</v>
      </c>
      <c r="CB62" s="27" t="str">
        <f t="shared" ca="1" si="68"/>
        <v xml:space="preserve"> </v>
      </c>
      <c r="CC62" s="28">
        <f t="shared" ca="1" si="69"/>
        <v>96</v>
      </c>
      <c r="CD62" s="27">
        <f t="shared" ca="1" si="70"/>
        <v>5.0560910096381735E-3</v>
      </c>
      <c r="CE62" s="28">
        <f t="shared" ca="1" si="71"/>
        <v>17</v>
      </c>
      <c r="CF62" s="27">
        <f t="shared" ca="1" si="72"/>
        <v>8.9534944962342653E-4</v>
      </c>
      <c r="CG62" s="28">
        <f t="shared" ca="1" si="73"/>
        <v>113</v>
      </c>
      <c r="CH62" s="27">
        <f t="shared" ca="1" si="74"/>
        <v>5.9514404592615998E-3</v>
      </c>
      <c r="CI62" s="28">
        <f t="shared" ca="1" si="75"/>
        <v>1199</v>
      </c>
      <c r="CJ62" s="27">
        <f t="shared" ca="1" si="76"/>
        <v>8.9646870584013105E-3</v>
      </c>
      <c r="CK62" s="28">
        <f t="shared" ca="1" si="77"/>
        <v>201</v>
      </c>
      <c r="CL62" s="27">
        <f t="shared" ca="1" si="78"/>
        <v>1.5028374468212371E-3</v>
      </c>
      <c r="CM62" s="28">
        <f t="shared" ca="1" si="79"/>
        <v>1400</v>
      </c>
      <c r="CN62" s="27">
        <f t="shared" ca="1" si="80"/>
        <v>1.0467524505222547E-2</v>
      </c>
      <c r="CO62" s="28">
        <f t="shared" ca="1" si="81"/>
        <v>2465</v>
      </c>
      <c r="CP62" s="27">
        <f t="shared" ca="1" si="82"/>
        <v>1.2079721259819367E-2</v>
      </c>
      <c r="CQ62" s="28">
        <f t="shared" ca="1" si="83"/>
        <v>2</v>
      </c>
      <c r="CR62" s="27">
        <f t="shared" ca="1" si="84"/>
        <v>1.3422818791946308E-2</v>
      </c>
      <c r="CS62" s="28">
        <f t="shared" ca="1" si="85"/>
        <v>2</v>
      </c>
      <c r="CT62" s="27">
        <f t="shared" ca="1" si="86"/>
        <v>1.3422818791946308E-2</v>
      </c>
      <c r="CU62">
        <f t="shared" ca="1" si="87"/>
        <v>5090</v>
      </c>
      <c r="CV62" s="27">
        <f t="shared" ca="1" si="88"/>
        <v>1.4259939934555561E-2</v>
      </c>
    </row>
    <row r="63" spans="1:100" ht="15" x14ac:dyDescent="0.2">
      <c r="A63" s="23">
        <v>53</v>
      </c>
      <c r="B63" s="12" t="s">
        <v>140</v>
      </c>
      <c r="E63" s="92" t="s">
        <v>171</v>
      </c>
      <c r="F63" s="92" t="s">
        <v>171</v>
      </c>
      <c r="G63" s="92" t="s">
        <v>171</v>
      </c>
      <c r="H63">
        <f t="shared" ca="1" si="0"/>
        <v>194723</v>
      </c>
      <c r="I63">
        <f t="shared" ca="1" si="1"/>
        <v>194725</v>
      </c>
      <c r="J63">
        <f t="shared" ca="1" si="2"/>
        <v>29473</v>
      </c>
      <c r="K63">
        <f t="shared" ca="1" si="3"/>
        <v>104849</v>
      </c>
      <c r="L63">
        <f t="shared" ca="1" si="4"/>
        <v>60403</v>
      </c>
      <c r="M63" s="63">
        <f t="shared" ca="1" si="5"/>
        <v>-2</v>
      </c>
      <c r="N63">
        <f t="shared" ca="1" si="6"/>
        <v>29472</v>
      </c>
      <c r="O63">
        <f t="shared" ca="1" si="7"/>
        <v>104849</v>
      </c>
      <c r="P63">
        <f t="shared" ca="1" si="8"/>
        <v>92</v>
      </c>
      <c r="Q63">
        <f t="shared" ca="1" si="9"/>
        <v>60298</v>
      </c>
      <c r="R63">
        <f t="shared" ca="1" si="10"/>
        <v>11</v>
      </c>
      <c r="S63">
        <f t="shared" ca="1" si="11"/>
        <v>194722</v>
      </c>
      <c r="T63">
        <f t="shared" ca="1" si="12"/>
        <v>1</v>
      </c>
      <c r="U63">
        <f t="shared" ca="1" si="13"/>
        <v>0</v>
      </c>
      <c r="V63">
        <f t="shared" ca="1" si="14"/>
        <v>0</v>
      </c>
      <c r="W63">
        <f t="shared" ca="1" si="15"/>
        <v>1</v>
      </c>
      <c r="X63">
        <f t="shared" ca="1" si="16"/>
        <v>94</v>
      </c>
      <c r="Y63">
        <f t="shared" ca="1" si="17"/>
        <v>92</v>
      </c>
      <c r="Z63" s="63">
        <f t="shared" ca="1" si="18"/>
        <v>2</v>
      </c>
      <c r="AA63">
        <f t="shared" ca="1" si="19"/>
        <v>301</v>
      </c>
      <c r="AB63">
        <f t="shared" ca="1" si="20"/>
        <v>3</v>
      </c>
      <c r="AG63">
        <f t="shared" ca="1" si="21"/>
        <v>18</v>
      </c>
      <c r="AH63" s="27">
        <f t="shared" ca="1" si="22"/>
        <v>6.1074918566775239E-4</v>
      </c>
      <c r="AI63">
        <f t="shared" ca="1" si="23"/>
        <v>22</v>
      </c>
      <c r="AJ63" s="27">
        <f t="shared" ca="1" si="24"/>
        <v>2.0982555866054994E-4</v>
      </c>
      <c r="AK63">
        <f t="shared" ca="1" si="25"/>
        <v>1</v>
      </c>
      <c r="AL63" s="27">
        <f t="shared" ca="1" si="26"/>
        <v>1.0869565217391304E-2</v>
      </c>
      <c r="AM63">
        <f t="shared" ca="1" si="27"/>
        <v>175</v>
      </c>
      <c r="AN63" s="27">
        <f t="shared" ca="1" si="28"/>
        <v>2.9022521476665892E-3</v>
      </c>
      <c r="AO63">
        <f t="shared" ca="1" si="29"/>
        <v>0</v>
      </c>
      <c r="AP63" s="27">
        <f t="shared" ca="1" si="30"/>
        <v>0</v>
      </c>
      <c r="AQ63">
        <f t="shared" ca="1" si="31"/>
        <v>216</v>
      </c>
      <c r="AR63" s="27">
        <f t="shared" ca="1" si="32"/>
        <v>1.1092737338359302E-3</v>
      </c>
      <c r="AS63">
        <f t="shared" ca="1" si="33"/>
        <v>200</v>
      </c>
      <c r="AT63" s="27">
        <f t="shared" ca="1" si="34"/>
        <v>6.7861020629750276E-3</v>
      </c>
      <c r="AU63">
        <f t="shared" ca="1" si="35"/>
        <v>845</v>
      </c>
      <c r="AV63" s="27">
        <f t="shared" ca="1" si="36"/>
        <v>8.0592089576438496E-3</v>
      </c>
      <c r="AW63">
        <f t="shared" ca="1" si="37"/>
        <v>3</v>
      </c>
      <c r="AX63" s="27">
        <f t="shared" ca="1" si="38"/>
        <v>3.2608695652173912E-2</v>
      </c>
      <c r="AY63">
        <f t="shared" ca="1" si="39"/>
        <v>739</v>
      </c>
      <c r="AZ63" s="27">
        <f t="shared" ca="1" si="40"/>
        <v>1.225579621214634E-2</v>
      </c>
      <c r="BA63">
        <f t="shared" ca="1" si="41"/>
        <v>0</v>
      </c>
      <c r="BB63" s="27">
        <f t="shared" ca="1" si="42"/>
        <v>0</v>
      </c>
      <c r="BC63">
        <f t="shared" ca="1" si="43"/>
        <v>1787</v>
      </c>
      <c r="BD63" s="27">
        <f t="shared" ca="1" si="44"/>
        <v>9.177185936874107E-3</v>
      </c>
      <c r="BE63" s="28">
        <f t="shared" ca="1" si="45"/>
        <v>2003</v>
      </c>
      <c r="BF63" s="27">
        <f t="shared" ca="1" si="46"/>
        <v>1.0286459670710037E-2</v>
      </c>
      <c r="BG63">
        <f t="shared" ca="1" si="47"/>
        <v>0</v>
      </c>
      <c r="BH63" s="27">
        <f t="shared" ca="1" si="48"/>
        <v>0</v>
      </c>
      <c r="BI63">
        <f t="shared" ca="1" si="49"/>
        <v>0</v>
      </c>
      <c r="BJ63" s="27" t="str">
        <f t="shared" ca="1" si="50"/>
        <v xml:space="preserve"> </v>
      </c>
      <c r="BK63">
        <f t="shared" ca="1" si="51"/>
        <v>0</v>
      </c>
      <c r="BL63" s="27" t="str">
        <f t="shared" ca="1" si="52"/>
        <v xml:space="preserve"> </v>
      </c>
      <c r="BM63" s="28">
        <f t="shared" ca="1" si="53"/>
        <v>0</v>
      </c>
      <c r="BN63" s="27">
        <f t="shared" ca="1" si="54"/>
        <v>0</v>
      </c>
      <c r="BO63">
        <f t="shared" ca="1" si="55"/>
        <v>1787</v>
      </c>
      <c r="BP63" s="27">
        <f t="shared" ca="1" si="56"/>
        <v>9.1770445500064194E-3</v>
      </c>
      <c r="BQ63" s="28">
        <f t="shared" ca="1" si="57"/>
        <v>2003</v>
      </c>
      <c r="BR63" s="27">
        <f t="shared" ca="1" si="58"/>
        <v>1.0286301193991527E-2</v>
      </c>
      <c r="BS63">
        <f t="shared" ca="1" si="59"/>
        <v>207</v>
      </c>
      <c r="BT63" s="43">
        <f t="shared" ca="1" si="60"/>
        <v>0.68770764119601324</v>
      </c>
      <c r="BU63" s="150">
        <f t="shared" ca="1" si="61"/>
        <v>83</v>
      </c>
      <c r="BV63" s="150">
        <f t="shared" ca="1" si="62"/>
        <v>430</v>
      </c>
      <c r="BW63" s="150">
        <f t="shared" ca="1" si="63"/>
        <v>1</v>
      </c>
      <c r="BX63" s="150">
        <f t="shared" ca="1" si="64"/>
        <v>249</v>
      </c>
      <c r="BY63">
        <f t="shared" ca="1" si="65"/>
        <v>763</v>
      </c>
      <c r="BZ63" s="27">
        <f t="shared" ca="1" si="66"/>
        <v>3.9183463859288744E-3</v>
      </c>
      <c r="CA63">
        <f t="shared" ca="1" si="67"/>
        <v>0</v>
      </c>
      <c r="CB63" s="27">
        <f t="shared" ca="1" si="68"/>
        <v>0</v>
      </c>
      <c r="CC63" s="28">
        <f t="shared" ca="1" si="69"/>
        <v>200</v>
      </c>
      <c r="CD63" s="27">
        <f t="shared" ca="1" si="70"/>
        <v>6.7858718148814173E-3</v>
      </c>
      <c r="CE63" s="28">
        <f t="shared" ca="1" si="71"/>
        <v>18</v>
      </c>
      <c r="CF63" s="27">
        <f t="shared" ca="1" si="72"/>
        <v>6.1072846333932757E-4</v>
      </c>
      <c r="CG63" s="28">
        <f t="shared" ca="1" si="73"/>
        <v>218</v>
      </c>
      <c r="CH63" s="27">
        <f t="shared" ca="1" si="74"/>
        <v>7.3966002782207448E-3</v>
      </c>
      <c r="CI63" s="28">
        <f t="shared" ca="1" si="75"/>
        <v>845</v>
      </c>
      <c r="CJ63" s="27">
        <f t="shared" ca="1" si="76"/>
        <v>8.0592089576438496E-3</v>
      </c>
      <c r="CK63" s="28">
        <f t="shared" ca="1" si="77"/>
        <v>22</v>
      </c>
      <c r="CL63" s="27">
        <f t="shared" ca="1" si="78"/>
        <v>2.0982555866054994E-4</v>
      </c>
      <c r="CM63" s="28">
        <f t="shared" ca="1" si="79"/>
        <v>867</v>
      </c>
      <c r="CN63" s="27">
        <f t="shared" ca="1" si="80"/>
        <v>8.2690345163044E-3</v>
      </c>
      <c r="CO63" s="28">
        <f t="shared" ca="1" si="81"/>
        <v>914</v>
      </c>
      <c r="CP63" s="27">
        <f t="shared" ca="1" si="82"/>
        <v>1.515804835981293E-2</v>
      </c>
      <c r="CQ63" s="28">
        <f t="shared" ca="1" si="83"/>
        <v>3</v>
      </c>
      <c r="CR63" s="27">
        <f t="shared" ca="1" si="84"/>
        <v>3.2608695652173912E-2</v>
      </c>
      <c r="CS63" s="28">
        <f t="shared" ca="1" si="85"/>
        <v>4</v>
      </c>
      <c r="CT63" s="27">
        <f t="shared" ca="1" si="86"/>
        <v>4.3478260869565216E-2</v>
      </c>
      <c r="CU63">
        <f t="shared" ca="1" si="87"/>
        <v>2766</v>
      </c>
      <c r="CV63" s="27">
        <f t="shared" ca="1" si="88"/>
        <v>1.4204647579920401E-2</v>
      </c>
    </row>
    <row r="64" spans="1:100" ht="15" x14ac:dyDescent="0.2">
      <c r="A64" s="23">
        <v>54</v>
      </c>
      <c r="B64" s="12" t="s">
        <v>117</v>
      </c>
      <c r="E64" s="92" t="s">
        <v>171</v>
      </c>
      <c r="F64" s="92" t="s">
        <v>171</v>
      </c>
      <c r="G64" s="92" t="s">
        <v>171</v>
      </c>
      <c r="H64">
        <f t="shared" ca="1" si="0"/>
        <v>22976</v>
      </c>
      <c r="I64">
        <f t="shared" ca="1" si="1"/>
        <v>22976</v>
      </c>
      <c r="J64">
        <f t="shared" ca="1" si="2"/>
        <v>5421</v>
      </c>
      <c r="K64">
        <f t="shared" ca="1" si="3"/>
        <v>12574</v>
      </c>
      <c r="L64">
        <f t="shared" ca="1" si="4"/>
        <v>4981</v>
      </c>
      <c r="M64" s="63">
        <f t="shared" ca="1" si="5"/>
        <v>0</v>
      </c>
      <c r="N64">
        <f t="shared" ca="1" si="6"/>
        <v>5421</v>
      </c>
      <c r="O64">
        <f t="shared" ca="1" si="7"/>
        <v>12574</v>
      </c>
      <c r="P64">
        <f t="shared" ca="1" si="8"/>
        <v>14</v>
      </c>
      <c r="Q64">
        <f t="shared" ca="1" si="9"/>
        <v>4967</v>
      </c>
      <c r="R64">
        <f t="shared" ca="1" si="10"/>
        <v>0</v>
      </c>
      <c r="S64">
        <f t="shared" ca="1" si="11"/>
        <v>22976</v>
      </c>
      <c r="T64">
        <f t="shared" ca="1" si="12"/>
        <v>0</v>
      </c>
      <c r="U64">
        <f t="shared" ca="1" si="13"/>
        <v>0</v>
      </c>
      <c r="V64">
        <f t="shared" ca="1" si="14"/>
        <v>0</v>
      </c>
      <c r="W64">
        <f t="shared" ca="1" si="15"/>
        <v>0</v>
      </c>
      <c r="X64">
        <f t="shared" ca="1" si="16"/>
        <v>14</v>
      </c>
      <c r="Y64">
        <f t="shared" ca="1" si="17"/>
        <v>14</v>
      </c>
      <c r="Z64" s="63">
        <f t="shared" ca="1" si="18"/>
        <v>0</v>
      </c>
      <c r="AA64">
        <f t="shared" ca="1" si="19"/>
        <v>24</v>
      </c>
      <c r="AB64" t="str">
        <f t="shared" ca="1" si="20"/>
        <v xml:space="preserve"> </v>
      </c>
      <c r="AG64">
        <f t="shared" ca="1" si="21"/>
        <v>1</v>
      </c>
      <c r="AH64" s="27">
        <f t="shared" ca="1" si="22"/>
        <v>1.8446781036709093E-4</v>
      </c>
      <c r="AI64">
        <f t="shared" ca="1" si="23"/>
        <v>0</v>
      </c>
      <c r="AJ64" s="27">
        <f t="shared" ca="1" si="24"/>
        <v>0</v>
      </c>
      <c r="AK64">
        <f t="shared" ca="1" si="25"/>
        <v>2</v>
      </c>
      <c r="AL64" s="27">
        <f t="shared" ca="1" si="26"/>
        <v>0.14285714285714285</v>
      </c>
      <c r="AM64">
        <f t="shared" ca="1" si="27"/>
        <v>13</v>
      </c>
      <c r="AN64" s="27">
        <f t="shared" ca="1" si="28"/>
        <v>2.6172740084558083E-3</v>
      </c>
      <c r="AO64">
        <f t="shared" ca="1" si="29"/>
        <v>0</v>
      </c>
      <c r="AP64" s="27" t="str">
        <f t="shared" ca="1" si="30"/>
        <v xml:space="preserve"> </v>
      </c>
      <c r="AQ64">
        <f t="shared" ca="1" si="31"/>
        <v>16</v>
      </c>
      <c r="AR64" s="27">
        <f t="shared" ca="1" si="32"/>
        <v>6.9637883008356546E-4</v>
      </c>
      <c r="AS64">
        <f t="shared" ca="1" si="33"/>
        <v>0</v>
      </c>
      <c r="AT64" s="27">
        <f t="shared" ca="1" si="34"/>
        <v>0</v>
      </c>
      <c r="AU64">
        <f t="shared" ca="1" si="35"/>
        <v>0</v>
      </c>
      <c r="AV64" s="27">
        <f t="shared" ca="1" si="36"/>
        <v>0</v>
      </c>
      <c r="AW64">
        <f t="shared" ca="1" si="37"/>
        <v>0</v>
      </c>
      <c r="AX64" s="27">
        <f t="shared" ca="1" si="38"/>
        <v>0</v>
      </c>
      <c r="AY64">
        <f t="shared" ca="1" si="39"/>
        <v>0</v>
      </c>
      <c r="AZ64" s="27">
        <f t="shared" ca="1" si="40"/>
        <v>0</v>
      </c>
      <c r="BA64">
        <f t="shared" ca="1" si="41"/>
        <v>0</v>
      </c>
      <c r="BB64" s="27" t="str">
        <f t="shared" ca="1" si="42"/>
        <v xml:space="preserve"> </v>
      </c>
      <c r="BC64">
        <f t="shared" ca="1" si="43"/>
        <v>0</v>
      </c>
      <c r="BD64" s="27">
        <f t="shared" ca="1" si="44"/>
        <v>0</v>
      </c>
      <c r="BE64" s="28">
        <f t="shared" ca="1" si="45"/>
        <v>16</v>
      </c>
      <c r="BF64" s="27">
        <f t="shared" ca="1" si="46"/>
        <v>6.9637883008356546E-4</v>
      </c>
      <c r="BG64">
        <f t="shared" ca="1" si="47"/>
        <v>0</v>
      </c>
      <c r="BH64" s="27" t="str">
        <f t="shared" ca="1" si="48"/>
        <v xml:space="preserve"> </v>
      </c>
      <c r="BI64">
        <f t="shared" ca="1" si="49"/>
        <v>0</v>
      </c>
      <c r="BJ64" s="27" t="str">
        <f t="shared" ca="1" si="50"/>
        <v xml:space="preserve"> </v>
      </c>
      <c r="BK64">
        <f t="shared" ca="1" si="51"/>
        <v>0</v>
      </c>
      <c r="BL64" s="27" t="str">
        <f t="shared" ca="1" si="52"/>
        <v xml:space="preserve"> </v>
      </c>
      <c r="BM64" s="28">
        <f t="shared" ca="1" si="53"/>
        <v>0</v>
      </c>
      <c r="BN64" s="27" t="str">
        <f t="shared" ca="1" si="54"/>
        <v xml:space="preserve"> </v>
      </c>
      <c r="BO64">
        <f t="shared" ca="1" si="55"/>
        <v>0</v>
      </c>
      <c r="BP64" s="27">
        <f t="shared" ca="1" si="56"/>
        <v>0</v>
      </c>
      <c r="BQ64" s="28">
        <f t="shared" ca="1" si="57"/>
        <v>16</v>
      </c>
      <c r="BR64" s="27">
        <f t="shared" ca="1" si="58"/>
        <v>6.9637883008356546E-4</v>
      </c>
      <c r="BS64">
        <f t="shared" ca="1" si="59"/>
        <v>10</v>
      </c>
      <c r="BT64" s="43">
        <f t="shared" ca="1" si="60"/>
        <v>0.41666666666666669</v>
      </c>
      <c r="BU64" s="150">
        <f t="shared" ca="1" si="61"/>
        <v>10</v>
      </c>
      <c r="BV64" s="150">
        <f t="shared" ca="1" si="62"/>
        <v>44</v>
      </c>
      <c r="BW64" s="150">
        <f t="shared" ca="1" si="63"/>
        <v>0</v>
      </c>
      <c r="BX64" s="150">
        <f t="shared" ca="1" si="64"/>
        <v>15</v>
      </c>
      <c r="BY64">
        <f t="shared" ca="1" si="65"/>
        <v>69</v>
      </c>
      <c r="BZ64" s="27">
        <f t="shared" ca="1" si="66"/>
        <v>3.0031337047353762E-3</v>
      </c>
      <c r="CA64" t="str">
        <f t="shared" ca="1" si="67"/>
        <v xml:space="preserve">     NA</v>
      </c>
      <c r="CB64" s="27" t="str">
        <f t="shared" ca="1" si="68"/>
        <v xml:space="preserve"> </v>
      </c>
      <c r="CC64" s="28">
        <f t="shared" ca="1" si="69"/>
        <v>0</v>
      </c>
      <c r="CD64" s="27">
        <f t="shared" ca="1" si="70"/>
        <v>0</v>
      </c>
      <c r="CE64" s="28">
        <f t="shared" ca="1" si="71"/>
        <v>1</v>
      </c>
      <c r="CF64" s="27">
        <f t="shared" ca="1" si="72"/>
        <v>1.8446781036709093E-4</v>
      </c>
      <c r="CG64" s="28">
        <f t="shared" ca="1" si="73"/>
        <v>1</v>
      </c>
      <c r="CH64" s="27">
        <f t="shared" ca="1" si="74"/>
        <v>1.8446781036709093E-4</v>
      </c>
      <c r="CI64" s="28">
        <f t="shared" ca="1" si="75"/>
        <v>0</v>
      </c>
      <c r="CJ64" s="27">
        <f t="shared" ca="1" si="76"/>
        <v>0</v>
      </c>
      <c r="CK64" s="28">
        <f t="shared" ca="1" si="77"/>
        <v>0</v>
      </c>
      <c r="CL64" s="27">
        <f t="shared" ca="1" si="78"/>
        <v>0</v>
      </c>
      <c r="CM64" s="28">
        <f t="shared" ca="1" si="79"/>
        <v>0</v>
      </c>
      <c r="CN64" s="27">
        <f t="shared" ca="1" si="80"/>
        <v>0</v>
      </c>
      <c r="CO64" s="28">
        <f t="shared" ca="1" si="81"/>
        <v>13</v>
      </c>
      <c r="CP64" s="27">
        <f t="shared" ca="1" si="82"/>
        <v>2.6172740084558083E-3</v>
      </c>
      <c r="CQ64" s="28">
        <f t="shared" ca="1" si="83"/>
        <v>0</v>
      </c>
      <c r="CR64" s="27">
        <f t="shared" ca="1" si="84"/>
        <v>0</v>
      </c>
      <c r="CS64" s="28">
        <f t="shared" ca="1" si="85"/>
        <v>2</v>
      </c>
      <c r="CT64" s="27">
        <f t="shared" ca="1" si="86"/>
        <v>0.14285714285714285</v>
      </c>
      <c r="CU64">
        <f t="shared" ca="1" si="87"/>
        <v>85</v>
      </c>
      <c r="CV64" s="27">
        <f t="shared" ca="1" si="88"/>
        <v>3.6995125348189416E-3</v>
      </c>
    </row>
    <row r="65" spans="1:100" ht="15" x14ac:dyDescent="0.2">
      <c r="A65" s="23">
        <v>55</v>
      </c>
      <c r="B65" s="12" t="s">
        <v>141</v>
      </c>
      <c r="E65" s="95" t="s">
        <v>172</v>
      </c>
      <c r="F65" s="95" t="s">
        <v>172</v>
      </c>
      <c r="G65" s="95" t="s">
        <v>175</v>
      </c>
      <c r="H65">
        <f t="shared" ca="1" si="0"/>
        <v>53826</v>
      </c>
      <c r="I65">
        <f t="shared" ca="1" si="1"/>
        <v>53826</v>
      </c>
      <c r="J65">
        <f t="shared" ca="1" si="2"/>
        <v>11982</v>
      </c>
      <c r="K65">
        <f t="shared" ca="1" si="3"/>
        <v>30962</v>
      </c>
      <c r="L65">
        <f t="shared" ca="1" si="4"/>
        <v>10882</v>
      </c>
      <c r="M65" s="63">
        <f t="shared" ca="1" si="5"/>
        <v>0</v>
      </c>
      <c r="N65">
        <f t="shared" ca="1" si="6"/>
        <v>11982</v>
      </c>
      <c r="O65">
        <f t="shared" ca="1" si="7"/>
        <v>30962</v>
      </c>
      <c r="P65">
        <f t="shared" ca="1" si="8"/>
        <v>97</v>
      </c>
      <c r="Q65">
        <f t="shared" ca="1" si="9"/>
        <v>10785</v>
      </c>
      <c r="R65">
        <f t="shared" ca="1" si="10"/>
        <v>0</v>
      </c>
      <c r="S65">
        <f t="shared" ca="1" si="11"/>
        <v>53826</v>
      </c>
      <c r="T65">
        <f t="shared" ca="1" si="12"/>
        <v>0</v>
      </c>
      <c r="U65">
        <f t="shared" ca="1" si="13"/>
        <v>0</v>
      </c>
      <c r="V65">
        <f t="shared" ca="1" si="14"/>
        <v>0</v>
      </c>
      <c r="W65">
        <f t="shared" ca="1" si="15"/>
        <v>0</v>
      </c>
      <c r="X65">
        <f t="shared" ca="1" si="16"/>
        <v>97</v>
      </c>
      <c r="Y65">
        <f t="shared" ca="1" si="17"/>
        <v>97</v>
      </c>
      <c r="Z65" s="63">
        <f t="shared" ca="1" si="18"/>
        <v>0</v>
      </c>
      <c r="AA65">
        <f t="shared" ca="1" si="19"/>
        <v>112</v>
      </c>
      <c r="AB65" t="str">
        <f t="shared" ca="1" si="20"/>
        <v xml:space="preserve"> </v>
      </c>
      <c r="AG65">
        <f t="shared" ca="1" si="21"/>
        <v>5</v>
      </c>
      <c r="AH65" s="27">
        <f t="shared" ca="1" si="22"/>
        <v>4.1729260557502918E-4</v>
      </c>
      <c r="AI65">
        <f t="shared" ca="1" si="23"/>
        <v>22</v>
      </c>
      <c r="AJ65" s="27">
        <f t="shared" ca="1" si="24"/>
        <v>7.1054841418513018E-4</v>
      </c>
      <c r="AK65">
        <f t="shared" ca="1" si="25"/>
        <v>0</v>
      </c>
      <c r="AL65" s="27">
        <f t="shared" ca="1" si="26"/>
        <v>0</v>
      </c>
      <c r="AM65">
        <f t="shared" ca="1" si="27"/>
        <v>12</v>
      </c>
      <c r="AN65" s="27">
        <f t="shared" ca="1" si="28"/>
        <v>1.1126564673157164E-3</v>
      </c>
      <c r="AO65">
        <f t="shared" ca="1" si="29"/>
        <v>0</v>
      </c>
      <c r="AP65" s="27" t="str">
        <f t="shared" ca="1" si="30"/>
        <v xml:space="preserve"> </v>
      </c>
      <c r="AQ65">
        <f t="shared" ca="1" si="31"/>
        <v>39</v>
      </c>
      <c r="AR65" s="27">
        <f t="shared" ca="1" si="32"/>
        <v>7.2455690558466174E-4</v>
      </c>
      <c r="AS65">
        <f t="shared" ca="1" si="33"/>
        <v>44</v>
      </c>
      <c r="AT65" s="27">
        <f t="shared" ca="1" si="34"/>
        <v>3.6721749290602569E-3</v>
      </c>
      <c r="AU65">
        <f t="shared" ca="1" si="35"/>
        <v>201</v>
      </c>
      <c r="AV65" s="27">
        <f t="shared" ca="1" si="36"/>
        <v>6.4918286932368714E-3</v>
      </c>
      <c r="AW65">
        <f t="shared" ca="1" si="37"/>
        <v>2</v>
      </c>
      <c r="AX65" s="27">
        <f t="shared" ca="1" si="38"/>
        <v>2.0618556701030927E-2</v>
      </c>
      <c r="AY65">
        <f t="shared" ca="1" si="39"/>
        <v>101</v>
      </c>
      <c r="AZ65" s="27">
        <f t="shared" ca="1" si="40"/>
        <v>9.3648585999072786E-3</v>
      </c>
      <c r="BA65">
        <f t="shared" ca="1" si="41"/>
        <v>0</v>
      </c>
      <c r="BB65" s="27" t="str">
        <f t="shared" ca="1" si="42"/>
        <v xml:space="preserve"> </v>
      </c>
      <c r="BC65">
        <f t="shared" ca="1" si="43"/>
        <v>348</v>
      </c>
      <c r="BD65" s="27">
        <f t="shared" ca="1" si="44"/>
        <v>6.4652770036785195E-3</v>
      </c>
      <c r="BE65" s="28">
        <f t="shared" ca="1" si="45"/>
        <v>387</v>
      </c>
      <c r="BF65" s="27">
        <f t="shared" ca="1" si="46"/>
        <v>7.1898339092631817E-3</v>
      </c>
      <c r="BG65">
        <f t="shared" ca="1" si="47"/>
        <v>0</v>
      </c>
      <c r="BH65" s="27" t="str">
        <f t="shared" ca="1" si="48"/>
        <v xml:space="preserve"> </v>
      </c>
      <c r="BI65">
        <f t="shared" ca="1" si="49"/>
        <v>0</v>
      </c>
      <c r="BJ65" s="27" t="str">
        <f t="shared" ca="1" si="50"/>
        <v xml:space="preserve"> </v>
      </c>
      <c r="BK65">
        <f t="shared" ca="1" si="51"/>
        <v>0</v>
      </c>
      <c r="BL65" s="27" t="str">
        <f t="shared" ca="1" si="52"/>
        <v xml:space="preserve"> </v>
      </c>
      <c r="BM65" s="28">
        <f t="shared" ca="1" si="53"/>
        <v>0</v>
      </c>
      <c r="BN65" s="27" t="str">
        <f t="shared" ca="1" si="54"/>
        <v xml:space="preserve"> </v>
      </c>
      <c r="BO65">
        <f t="shared" ca="1" si="55"/>
        <v>348</v>
      </c>
      <c r="BP65" s="27">
        <f t="shared" ca="1" si="56"/>
        <v>6.4652770036785195E-3</v>
      </c>
      <c r="BQ65" s="28">
        <f t="shared" ca="1" si="57"/>
        <v>387</v>
      </c>
      <c r="BR65" s="27">
        <f t="shared" ca="1" si="58"/>
        <v>7.1898339092631817E-3</v>
      </c>
      <c r="BS65">
        <f t="shared" ca="1" si="59"/>
        <v>15</v>
      </c>
      <c r="BT65" s="43">
        <f t="shared" ca="1" si="60"/>
        <v>0.13392857142857142</v>
      </c>
      <c r="BU65" s="150">
        <f t="shared" ca="1" si="61"/>
        <v>0</v>
      </c>
      <c r="BV65" s="150">
        <f t="shared" ca="1" si="62"/>
        <v>0</v>
      </c>
      <c r="BW65" s="150">
        <f t="shared" ca="1" si="63"/>
        <v>0</v>
      </c>
      <c r="BX65" s="150">
        <f t="shared" ca="1" si="64"/>
        <v>0</v>
      </c>
      <c r="BY65" t="str">
        <f t="shared" ca="1" si="65"/>
        <v xml:space="preserve">     NA</v>
      </c>
      <c r="BZ65" s="27" t="str">
        <f t="shared" ca="1" si="66"/>
        <v xml:space="preserve"> </v>
      </c>
      <c r="CA65">
        <f t="shared" ca="1" si="67"/>
        <v>0</v>
      </c>
      <c r="CB65" s="27">
        <f t="shared" ca="1" si="68"/>
        <v>0</v>
      </c>
      <c r="CC65" s="28">
        <f t="shared" ca="1" si="69"/>
        <v>44</v>
      </c>
      <c r="CD65" s="27">
        <f t="shared" ca="1" si="70"/>
        <v>3.6721749290602569E-3</v>
      </c>
      <c r="CE65" s="28">
        <f t="shared" ca="1" si="71"/>
        <v>5</v>
      </c>
      <c r="CF65" s="27">
        <f t="shared" ca="1" si="72"/>
        <v>4.1729260557502918E-4</v>
      </c>
      <c r="CG65" s="28">
        <f t="shared" ca="1" si="73"/>
        <v>49</v>
      </c>
      <c r="CH65" s="27">
        <f t="shared" ca="1" si="74"/>
        <v>4.089467534635286E-3</v>
      </c>
      <c r="CI65" s="28">
        <f t="shared" ca="1" si="75"/>
        <v>201</v>
      </c>
      <c r="CJ65" s="27">
        <f t="shared" ca="1" si="76"/>
        <v>6.4918286932368714E-3</v>
      </c>
      <c r="CK65" s="28">
        <f t="shared" ca="1" si="77"/>
        <v>22</v>
      </c>
      <c r="CL65" s="27">
        <f t="shared" ca="1" si="78"/>
        <v>7.1054841418513018E-4</v>
      </c>
      <c r="CM65" s="28">
        <f t="shared" ca="1" si="79"/>
        <v>223</v>
      </c>
      <c r="CN65" s="27">
        <f t="shared" ca="1" si="80"/>
        <v>7.2023771074220012E-3</v>
      </c>
      <c r="CO65" s="28">
        <f t="shared" ca="1" si="81"/>
        <v>113</v>
      </c>
      <c r="CP65" s="27">
        <f t="shared" ca="1" si="82"/>
        <v>1.0477515067222994E-2</v>
      </c>
      <c r="CQ65" s="28">
        <f t="shared" ca="1" si="83"/>
        <v>2</v>
      </c>
      <c r="CR65" s="27">
        <f t="shared" ca="1" si="84"/>
        <v>2.0618556701030927E-2</v>
      </c>
      <c r="CS65" s="28">
        <f t="shared" ca="1" si="85"/>
        <v>2</v>
      </c>
      <c r="CT65" s="27">
        <f t="shared" ca="1" si="86"/>
        <v>2.0618556701030927E-2</v>
      </c>
      <c r="CU65">
        <f t="shared" ca="1" si="87"/>
        <v>387</v>
      </c>
      <c r="CV65" s="27">
        <f t="shared" ca="1" si="88"/>
        <v>7.1898339092631817E-3</v>
      </c>
    </row>
    <row r="66" spans="1:100" ht="15" x14ac:dyDescent="0.2">
      <c r="A66" s="81">
        <v>56</v>
      </c>
      <c r="B66" s="94" t="s">
        <v>115</v>
      </c>
      <c r="C66" s="97"/>
      <c r="D66" s="97"/>
      <c r="E66" s="95" t="s">
        <v>173</v>
      </c>
      <c r="F66" s="95" t="s">
        <v>173</v>
      </c>
      <c r="G66" s="95" t="s">
        <v>170</v>
      </c>
      <c r="H66">
        <f t="shared" ca="1" si="0"/>
        <v>163427</v>
      </c>
      <c r="I66">
        <f t="shared" ca="1" si="1"/>
        <v>163427</v>
      </c>
      <c r="J66">
        <f t="shared" ca="1" si="2"/>
        <v>30903</v>
      </c>
      <c r="K66">
        <f t="shared" ca="1" si="3"/>
        <v>77174</v>
      </c>
      <c r="L66">
        <f t="shared" ca="1" si="4"/>
        <v>55350</v>
      </c>
      <c r="M66" s="63">
        <f t="shared" ca="1" si="5"/>
        <v>0</v>
      </c>
      <c r="N66">
        <f t="shared" ca="1" si="6"/>
        <v>30903</v>
      </c>
      <c r="O66">
        <f t="shared" ca="1" si="7"/>
        <v>77174</v>
      </c>
      <c r="P66">
        <f t="shared" ca="1" si="8"/>
        <v>190</v>
      </c>
      <c r="Q66">
        <f t="shared" ca="1" si="9"/>
        <v>55160</v>
      </c>
      <c r="R66">
        <f t="shared" ca="1" si="10"/>
        <v>0</v>
      </c>
      <c r="S66">
        <f t="shared" ca="1" si="11"/>
        <v>163427</v>
      </c>
      <c r="T66">
        <f t="shared" ca="1" si="12"/>
        <v>0</v>
      </c>
      <c r="U66">
        <f t="shared" ca="1" si="13"/>
        <v>0</v>
      </c>
      <c r="V66">
        <f t="shared" ca="1" si="14"/>
        <v>0</v>
      </c>
      <c r="W66">
        <f t="shared" ca="1" si="15"/>
        <v>0</v>
      </c>
      <c r="X66">
        <f t="shared" ca="1" si="16"/>
        <v>190</v>
      </c>
      <c r="Y66">
        <f t="shared" ca="1" si="17"/>
        <v>190</v>
      </c>
      <c r="Z66" s="63">
        <f t="shared" ca="1" si="18"/>
        <v>0</v>
      </c>
      <c r="AA66">
        <f t="shared" ca="1" si="19"/>
        <v>285</v>
      </c>
      <c r="AB66">
        <f t="shared" ca="1" si="20"/>
        <v>2</v>
      </c>
      <c r="AG66">
        <f t="shared" ca="1" si="21"/>
        <v>8</v>
      </c>
      <c r="AH66" s="27">
        <f t="shared" ca="1" si="22"/>
        <v>2.5887454292463513E-4</v>
      </c>
      <c r="AI66">
        <f t="shared" ca="1" si="23"/>
        <v>18</v>
      </c>
      <c r="AJ66" s="27">
        <f t="shared" ca="1" si="24"/>
        <v>2.3323917381501541E-4</v>
      </c>
      <c r="AK66" t="str">
        <f t="shared" ca="1" si="25"/>
        <v xml:space="preserve">     NA </v>
      </c>
      <c r="AL66" s="27" t="str">
        <f t="shared" ca="1" si="26"/>
        <v xml:space="preserve"> </v>
      </c>
      <c r="AM66">
        <f t="shared" ca="1" si="27"/>
        <v>92</v>
      </c>
      <c r="AN66" s="27">
        <f t="shared" ca="1" si="28"/>
        <v>1.6678752719361857E-3</v>
      </c>
      <c r="AO66" t="str">
        <f t="shared" ca="1" si="29"/>
        <v xml:space="preserve">     NA</v>
      </c>
      <c r="AP66" s="27" t="str">
        <f t="shared" ca="1" si="30"/>
        <v xml:space="preserve"> </v>
      </c>
      <c r="AQ66">
        <f t="shared" ca="1" si="31"/>
        <v>118</v>
      </c>
      <c r="AR66" s="27">
        <f t="shared" ca="1" si="32"/>
        <v>7.2203491467138234E-4</v>
      </c>
      <c r="AS66">
        <f t="shared" ca="1" si="33"/>
        <v>215</v>
      </c>
      <c r="AT66" s="27">
        <f t="shared" ca="1" si="34"/>
        <v>6.9572533410995696E-3</v>
      </c>
      <c r="AU66">
        <f t="shared" ca="1" si="35"/>
        <v>713</v>
      </c>
      <c r="AV66" s="27">
        <f t="shared" ca="1" si="36"/>
        <v>9.2388628294503335E-3</v>
      </c>
      <c r="AW66">
        <f t="shared" ca="1" si="37"/>
        <v>0</v>
      </c>
      <c r="AX66" s="27">
        <f t="shared" ca="1" si="38"/>
        <v>0</v>
      </c>
      <c r="AY66">
        <f t="shared" ca="1" si="39"/>
        <v>606</v>
      </c>
      <c r="AZ66" s="27">
        <f t="shared" ca="1" si="40"/>
        <v>1.0986221899927484E-2</v>
      </c>
      <c r="BA66" t="str">
        <f t="shared" ca="1" si="41"/>
        <v xml:space="preserve">     NA</v>
      </c>
      <c r="BB66" s="27" t="str">
        <f t="shared" ca="1" si="42"/>
        <v xml:space="preserve"> </v>
      </c>
      <c r="BC66">
        <f t="shared" ca="1" si="43"/>
        <v>1534</v>
      </c>
      <c r="BD66" s="27">
        <f t="shared" ca="1" si="44"/>
        <v>9.38645389072797E-3</v>
      </c>
      <c r="BE66" s="28">
        <f t="shared" ca="1" si="45"/>
        <v>1652</v>
      </c>
      <c r="BF66" s="27">
        <f t="shared" ca="1" si="46"/>
        <v>1.0108488805399352E-2</v>
      </c>
      <c r="BG66">
        <f t="shared" ca="1" si="47"/>
        <v>0</v>
      </c>
      <c r="BH66" s="27" t="str">
        <f t="shared" ca="1" si="48"/>
        <v xml:space="preserve"> </v>
      </c>
      <c r="BI66">
        <f t="shared" ca="1" si="49"/>
        <v>0</v>
      </c>
      <c r="BJ66" s="27" t="str">
        <f t="shared" ca="1" si="50"/>
        <v xml:space="preserve"> </v>
      </c>
      <c r="BK66">
        <f t="shared" ca="1" si="51"/>
        <v>0</v>
      </c>
      <c r="BL66" s="27" t="str">
        <f t="shared" ca="1" si="52"/>
        <v xml:space="preserve"> </v>
      </c>
      <c r="BM66" s="28">
        <f t="shared" ca="1" si="53"/>
        <v>0</v>
      </c>
      <c r="BN66" s="27" t="str">
        <f t="shared" ca="1" si="54"/>
        <v xml:space="preserve"> </v>
      </c>
      <c r="BO66">
        <f t="shared" ca="1" si="55"/>
        <v>1534</v>
      </c>
      <c r="BP66" s="27">
        <f t="shared" ca="1" si="56"/>
        <v>9.38645389072797E-3</v>
      </c>
      <c r="BQ66" s="28">
        <f t="shared" ca="1" si="57"/>
        <v>1652</v>
      </c>
      <c r="BR66" s="27">
        <f t="shared" ca="1" si="58"/>
        <v>1.0108488805399352E-2</v>
      </c>
      <c r="BS66">
        <f t="shared" ca="1" si="59"/>
        <v>95</v>
      </c>
      <c r="BT66" s="43">
        <f t="shared" ca="1" si="60"/>
        <v>0.33333333333333331</v>
      </c>
      <c r="BU66" s="150">
        <f t="shared" ca="1" si="61"/>
        <v>39</v>
      </c>
      <c r="BV66" s="150">
        <f t="shared" ca="1" si="62"/>
        <v>179</v>
      </c>
      <c r="BW66" s="150">
        <f t="shared" ca="1" si="63"/>
        <v>0</v>
      </c>
      <c r="BX66" s="150">
        <f t="shared" ca="1" si="64"/>
        <v>98</v>
      </c>
      <c r="BY66">
        <f t="shared" ca="1" si="65"/>
        <v>316</v>
      </c>
      <c r="BZ66" s="27">
        <f t="shared" ca="1" si="66"/>
        <v>1.9335850257301424E-3</v>
      </c>
      <c r="CA66" t="str">
        <f t="shared" ca="1" si="67"/>
        <v xml:space="preserve">     NA</v>
      </c>
      <c r="CB66" s="27" t="str">
        <f t="shared" ca="1" si="68"/>
        <v xml:space="preserve"> </v>
      </c>
      <c r="CC66" s="28">
        <f t="shared" ca="1" si="69"/>
        <v>215</v>
      </c>
      <c r="CD66" s="27">
        <f t="shared" ca="1" si="70"/>
        <v>6.9572533410995696E-3</v>
      </c>
      <c r="CE66" s="28">
        <f t="shared" ca="1" si="71"/>
        <v>8</v>
      </c>
      <c r="CF66" s="27">
        <f t="shared" ca="1" si="72"/>
        <v>2.5887454292463513E-4</v>
      </c>
      <c r="CG66" s="28">
        <f t="shared" ca="1" si="73"/>
        <v>223</v>
      </c>
      <c r="CH66" s="27">
        <f t="shared" ca="1" si="74"/>
        <v>7.2161278840242047E-3</v>
      </c>
      <c r="CI66" s="28">
        <f t="shared" ca="1" si="75"/>
        <v>713</v>
      </c>
      <c r="CJ66" s="27">
        <f t="shared" ca="1" si="76"/>
        <v>9.2388628294503335E-3</v>
      </c>
      <c r="CK66" s="28">
        <f t="shared" ca="1" si="77"/>
        <v>18</v>
      </c>
      <c r="CL66" s="27">
        <f t="shared" ca="1" si="78"/>
        <v>2.3323917381501541E-4</v>
      </c>
      <c r="CM66" s="28">
        <f t="shared" ca="1" si="79"/>
        <v>731</v>
      </c>
      <c r="CN66" s="27">
        <f t="shared" ca="1" si="80"/>
        <v>9.4721020032653477E-3</v>
      </c>
      <c r="CO66" s="28">
        <f t="shared" ca="1" si="81"/>
        <v>698</v>
      </c>
      <c r="CP66" s="27">
        <f t="shared" ca="1" si="82"/>
        <v>1.2654097171863669E-2</v>
      </c>
      <c r="CQ66" s="28">
        <f t="shared" ca="1" si="83"/>
        <v>0</v>
      </c>
      <c r="CR66" s="27">
        <f t="shared" ca="1" si="84"/>
        <v>0</v>
      </c>
      <c r="CS66" s="28">
        <f t="shared" ca="1" si="85"/>
        <v>0</v>
      </c>
      <c r="CT66" s="27">
        <f t="shared" ca="1" si="86"/>
        <v>0</v>
      </c>
      <c r="CU66">
        <f t="shared" ca="1" si="87"/>
        <v>1968</v>
      </c>
      <c r="CV66" s="27">
        <f t="shared" ca="1" si="88"/>
        <v>1.2042073831129495E-2</v>
      </c>
    </row>
    <row r="67" spans="1:100" ht="15" x14ac:dyDescent="0.2">
      <c r="A67" s="23">
        <v>57</v>
      </c>
      <c r="B67" s="12" t="s">
        <v>114</v>
      </c>
      <c r="E67" s="92" t="s">
        <v>171</v>
      </c>
      <c r="F67" s="92" t="s">
        <v>171</v>
      </c>
      <c r="G67" s="92" t="s">
        <v>171</v>
      </c>
      <c r="H67">
        <f t="shared" ca="1" si="0"/>
        <v>147384</v>
      </c>
      <c r="I67">
        <f t="shared" ca="1" si="1"/>
        <v>147384</v>
      </c>
      <c r="J67">
        <f t="shared" ca="1" si="2"/>
        <v>36368</v>
      </c>
      <c r="K67">
        <f t="shared" ca="1" si="3"/>
        <v>66202</v>
      </c>
      <c r="L67">
        <f t="shared" ca="1" si="4"/>
        <v>44814</v>
      </c>
      <c r="M67" s="63">
        <f t="shared" ca="1" si="5"/>
        <v>0</v>
      </c>
      <c r="N67">
        <f t="shared" ca="1" si="6"/>
        <v>36303</v>
      </c>
      <c r="O67">
        <f t="shared" ca="1" si="7"/>
        <v>66128</v>
      </c>
      <c r="P67">
        <f t="shared" ca="1" si="8"/>
        <v>129</v>
      </c>
      <c r="Q67">
        <f t="shared" ca="1" si="9"/>
        <v>44685</v>
      </c>
      <c r="R67">
        <f t="shared" ca="1" si="10"/>
        <v>0</v>
      </c>
      <c r="S67">
        <f t="shared" ca="1" si="11"/>
        <v>147245</v>
      </c>
      <c r="T67">
        <f t="shared" ca="1" si="12"/>
        <v>65</v>
      </c>
      <c r="U67">
        <f t="shared" ca="1" si="13"/>
        <v>74</v>
      </c>
      <c r="V67">
        <f t="shared" ca="1" si="14"/>
        <v>0</v>
      </c>
      <c r="W67">
        <f t="shared" ca="1" si="15"/>
        <v>139</v>
      </c>
      <c r="X67">
        <f t="shared" ca="1" si="16"/>
        <v>129</v>
      </c>
      <c r="Y67">
        <f t="shared" ca="1" si="17"/>
        <v>129</v>
      </c>
      <c r="Z67" s="63">
        <f t="shared" ca="1" si="18"/>
        <v>0</v>
      </c>
      <c r="AA67">
        <f t="shared" ca="1" si="19"/>
        <v>230</v>
      </c>
      <c r="AB67">
        <f t="shared" ca="1" si="20"/>
        <v>17</v>
      </c>
      <c r="AG67">
        <f t="shared" ca="1" si="21"/>
        <v>8</v>
      </c>
      <c r="AH67" s="27">
        <f t="shared" ca="1" si="22"/>
        <v>2.2036746274412583E-4</v>
      </c>
      <c r="AI67">
        <f t="shared" ca="1" si="23"/>
        <v>10</v>
      </c>
      <c r="AJ67" s="27">
        <f t="shared" ca="1" si="24"/>
        <v>1.5122187273167192E-4</v>
      </c>
      <c r="AK67">
        <f t="shared" ca="1" si="25"/>
        <v>1</v>
      </c>
      <c r="AL67" s="27">
        <f t="shared" ca="1" si="26"/>
        <v>7.7519379844961239E-3</v>
      </c>
      <c r="AM67">
        <f t="shared" ca="1" si="27"/>
        <v>172</v>
      </c>
      <c r="AN67" s="27">
        <f t="shared" ca="1" si="28"/>
        <v>3.8491663869307372E-3</v>
      </c>
      <c r="AO67" t="str">
        <f t="shared" ca="1" si="29"/>
        <v xml:space="preserve">     NA</v>
      </c>
      <c r="AP67" s="27" t="str">
        <f t="shared" ca="1" si="30"/>
        <v xml:space="preserve"> </v>
      </c>
      <c r="AQ67">
        <f t="shared" ca="1" si="31"/>
        <v>191</v>
      </c>
      <c r="AR67" s="27">
        <f t="shared" ca="1" si="32"/>
        <v>1.2971577982274439E-3</v>
      </c>
      <c r="AS67">
        <f t="shared" ca="1" si="33"/>
        <v>319</v>
      </c>
      <c r="AT67" s="27">
        <f t="shared" ca="1" si="34"/>
        <v>8.7871525769220183E-3</v>
      </c>
      <c r="AU67">
        <f t="shared" ca="1" si="35"/>
        <v>913</v>
      </c>
      <c r="AV67" s="27">
        <f t="shared" ca="1" si="36"/>
        <v>1.3806556980401645E-2</v>
      </c>
      <c r="AW67">
        <f t="shared" ca="1" si="37"/>
        <v>5</v>
      </c>
      <c r="AX67" s="27">
        <f t="shared" ca="1" si="38"/>
        <v>3.875968992248062E-2</v>
      </c>
      <c r="AY67">
        <f t="shared" ca="1" si="39"/>
        <v>635</v>
      </c>
      <c r="AZ67" s="27">
        <f t="shared" ca="1" si="40"/>
        <v>1.4210585207564059E-2</v>
      </c>
      <c r="BA67" t="str">
        <f t="shared" ca="1" si="41"/>
        <v xml:space="preserve">     NA</v>
      </c>
      <c r="BB67" s="27" t="str">
        <f t="shared" ca="1" si="42"/>
        <v xml:space="preserve"> </v>
      </c>
      <c r="BC67">
        <f t="shared" ca="1" si="43"/>
        <v>1872</v>
      </c>
      <c r="BD67" s="27">
        <f t="shared" ca="1" si="44"/>
        <v>1.2713504703045943E-2</v>
      </c>
      <c r="BE67" s="28">
        <f t="shared" ca="1" si="45"/>
        <v>2063</v>
      </c>
      <c r="BF67" s="27">
        <f t="shared" ca="1" si="46"/>
        <v>1.4010662501273387E-2</v>
      </c>
      <c r="BG67">
        <f t="shared" ca="1" si="47"/>
        <v>0</v>
      </c>
      <c r="BH67" s="27">
        <f t="shared" ca="1" si="48"/>
        <v>0</v>
      </c>
      <c r="BI67">
        <f t="shared" ca="1" si="49"/>
        <v>0</v>
      </c>
      <c r="BJ67" s="27">
        <f t="shared" ca="1" si="50"/>
        <v>0</v>
      </c>
      <c r="BK67">
        <f t="shared" ca="1" si="51"/>
        <v>0</v>
      </c>
      <c r="BL67" s="27" t="str">
        <f t="shared" ca="1" si="52"/>
        <v xml:space="preserve"> </v>
      </c>
      <c r="BM67" s="28">
        <f t="shared" ca="1" si="53"/>
        <v>0</v>
      </c>
      <c r="BN67" s="27">
        <f t="shared" ca="1" si="54"/>
        <v>0</v>
      </c>
      <c r="BO67">
        <f t="shared" ca="1" si="55"/>
        <v>1872</v>
      </c>
      <c r="BP67" s="27">
        <f t="shared" ca="1" si="56"/>
        <v>1.2701514411333659E-2</v>
      </c>
      <c r="BQ67" s="28">
        <f t="shared" ca="1" si="57"/>
        <v>2063</v>
      </c>
      <c r="BR67" s="27">
        <f t="shared" ca="1" si="58"/>
        <v>1.3997448841122509E-2</v>
      </c>
      <c r="BS67">
        <f t="shared" ca="1" si="59"/>
        <v>101</v>
      </c>
      <c r="BT67" s="43">
        <f t="shared" ca="1" si="60"/>
        <v>0.43913043478260871</v>
      </c>
      <c r="BU67" s="150">
        <f t="shared" ca="1" si="61"/>
        <v>176</v>
      </c>
      <c r="BV67" s="150">
        <f t="shared" ca="1" si="62"/>
        <v>397</v>
      </c>
      <c r="BW67" s="150">
        <f t="shared" ca="1" si="63"/>
        <v>1</v>
      </c>
      <c r="BX67" s="150">
        <f t="shared" ca="1" si="64"/>
        <v>221</v>
      </c>
      <c r="BY67">
        <f t="shared" ca="1" si="65"/>
        <v>795</v>
      </c>
      <c r="BZ67" s="27">
        <f t="shared" ca="1" si="66"/>
        <v>5.3940726266080447E-3</v>
      </c>
      <c r="CA67">
        <f t="shared" ca="1" si="67"/>
        <v>0</v>
      </c>
      <c r="CB67" s="27">
        <f t="shared" ca="1" si="68"/>
        <v>0</v>
      </c>
      <c r="CC67" s="28">
        <f t="shared" ca="1" si="69"/>
        <v>319</v>
      </c>
      <c r="CD67" s="27">
        <f t="shared" ca="1" si="70"/>
        <v>8.7714474263088423E-3</v>
      </c>
      <c r="CE67" s="28">
        <f t="shared" ca="1" si="71"/>
        <v>8</v>
      </c>
      <c r="CF67" s="27">
        <f t="shared" ca="1" si="72"/>
        <v>2.199736031676199E-4</v>
      </c>
      <c r="CG67" s="28">
        <f t="shared" ca="1" si="73"/>
        <v>327</v>
      </c>
      <c r="CH67" s="27">
        <f t="shared" ca="1" si="74"/>
        <v>8.9914210294764624E-3</v>
      </c>
      <c r="CI67" s="28">
        <f t="shared" ca="1" si="75"/>
        <v>913</v>
      </c>
      <c r="CJ67" s="27">
        <f t="shared" ca="1" si="76"/>
        <v>1.3791124135222502E-2</v>
      </c>
      <c r="CK67" s="28">
        <f t="shared" ca="1" si="77"/>
        <v>10</v>
      </c>
      <c r="CL67" s="27">
        <f t="shared" ca="1" si="78"/>
        <v>1.5105283828283132E-4</v>
      </c>
      <c r="CM67" s="28">
        <f t="shared" ca="1" si="79"/>
        <v>923</v>
      </c>
      <c r="CN67" s="27">
        <f t="shared" ca="1" si="80"/>
        <v>1.3942176973505332E-2</v>
      </c>
      <c r="CO67" s="28">
        <f t="shared" ca="1" si="81"/>
        <v>807</v>
      </c>
      <c r="CP67" s="27">
        <f t="shared" ca="1" si="82"/>
        <v>1.8059751594494796E-2</v>
      </c>
      <c r="CQ67" s="28">
        <f t="shared" ca="1" si="83"/>
        <v>5</v>
      </c>
      <c r="CR67" s="27">
        <f t="shared" ca="1" si="84"/>
        <v>3.875968992248062E-2</v>
      </c>
      <c r="CS67" s="28">
        <f t="shared" ca="1" si="85"/>
        <v>6</v>
      </c>
      <c r="CT67" s="27">
        <f t="shared" ca="1" si="86"/>
        <v>4.6511627906976744E-2</v>
      </c>
      <c r="CU67">
        <f t="shared" ca="1" si="87"/>
        <v>2858</v>
      </c>
      <c r="CV67" s="27">
        <f t="shared" ca="1" si="88"/>
        <v>1.9391521467730554E-2</v>
      </c>
    </row>
    <row r="68" spans="1:100" ht="15" x14ac:dyDescent="0.2">
      <c r="A68" s="44">
        <v>58</v>
      </c>
      <c r="B68" s="12" t="s">
        <v>46</v>
      </c>
      <c r="E68" s="95" t="s">
        <v>172</v>
      </c>
      <c r="F68" s="95" t="s">
        <v>172</v>
      </c>
      <c r="G68" s="95" t="s">
        <v>175</v>
      </c>
      <c r="H68">
        <f t="shared" ca="1" si="0"/>
        <v>87568</v>
      </c>
      <c r="I68">
        <f t="shared" ca="1" si="1"/>
        <v>87568</v>
      </c>
      <c r="J68">
        <f t="shared" ca="1" si="2"/>
        <v>26845</v>
      </c>
      <c r="K68">
        <f t="shared" ca="1" si="3"/>
        <v>44485</v>
      </c>
      <c r="L68">
        <f t="shared" ca="1" si="4"/>
        <v>16238</v>
      </c>
      <c r="M68" s="63">
        <f t="shared" ca="1" si="5"/>
        <v>0</v>
      </c>
      <c r="N68">
        <f t="shared" ca="1" si="6"/>
        <v>26845</v>
      </c>
      <c r="O68">
        <f t="shared" ca="1" si="7"/>
        <v>44479</v>
      </c>
      <c r="P68">
        <f t="shared" ca="1" si="8"/>
        <v>42</v>
      </c>
      <c r="Q68">
        <f t="shared" ca="1" si="9"/>
        <v>16196</v>
      </c>
      <c r="R68">
        <f t="shared" ca="1" si="10"/>
        <v>0</v>
      </c>
      <c r="S68">
        <f t="shared" ca="1" si="11"/>
        <v>87562</v>
      </c>
      <c r="T68">
        <f t="shared" ca="1" si="12"/>
        <v>0</v>
      </c>
      <c r="U68">
        <f t="shared" ca="1" si="13"/>
        <v>6</v>
      </c>
      <c r="V68">
        <f t="shared" ca="1" si="14"/>
        <v>0</v>
      </c>
      <c r="W68">
        <f t="shared" ca="1" si="15"/>
        <v>6</v>
      </c>
      <c r="X68">
        <f t="shared" ca="1" si="16"/>
        <v>42</v>
      </c>
      <c r="Y68">
        <f t="shared" ca="1" si="17"/>
        <v>42</v>
      </c>
      <c r="Z68" s="63">
        <f t="shared" ca="1" si="18"/>
        <v>0</v>
      </c>
      <c r="AA68">
        <f t="shared" ca="1" si="19"/>
        <v>70</v>
      </c>
      <c r="AB68">
        <f t="shared" ca="1" si="20"/>
        <v>2</v>
      </c>
      <c r="AG68">
        <f t="shared" ca="1" si="21"/>
        <v>25</v>
      </c>
      <c r="AH68" s="27">
        <f t="shared" ca="1" si="22"/>
        <v>9.312721177127957E-4</v>
      </c>
      <c r="AI68">
        <f t="shared" ca="1" si="23"/>
        <v>80</v>
      </c>
      <c r="AJ68" s="27">
        <f t="shared" ca="1" si="24"/>
        <v>1.7986015872659008E-3</v>
      </c>
      <c r="AK68">
        <f t="shared" ca="1" si="25"/>
        <v>0</v>
      </c>
      <c r="AL68" s="27">
        <f t="shared" ca="1" si="26"/>
        <v>0</v>
      </c>
      <c r="AM68">
        <f t="shared" ca="1" si="27"/>
        <v>41</v>
      </c>
      <c r="AN68" s="27">
        <f t="shared" ca="1" si="28"/>
        <v>2.5314892566065694E-3</v>
      </c>
      <c r="AO68" t="str">
        <f t="shared" ca="1" si="29"/>
        <v xml:space="preserve">     NA</v>
      </c>
      <c r="AP68" s="27" t="str">
        <f t="shared" ca="1" si="30"/>
        <v xml:space="preserve"> </v>
      </c>
      <c r="AQ68">
        <f t="shared" ca="1" si="31"/>
        <v>146</v>
      </c>
      <c r="AR68" s="27">
        <f t="shared" ca="1" si="32"/>
        <v>1.6673899636828761E-3</v>
      </c>
      <c r="AS68">
        <f t="shared" ca="1" si="33"/>
        <v>155</v>
      </c>
      <c r="AT68" s="27">
        <f t="shared" ca="1" si="34"/>
        <v>5.7738871298193334E-3</v>
      </c>
      <c r="AU68">
        <f t="shared" ca="1" si="35"/>
        <v>417</v>
      </c>
      <c r="AV68" s="27">
        <f t="shared" ca="1" si="36"/>
        <v>9.3752107736235074E-3</v>
      </c>
      <c r="AW68">
        <f t="shared" ca="1" si="37"/>
        <v>2</v>
      </c>
      <c r="AX68" s="27">
        <f t="shared" ca="1" si="38"/>
        <v>4.7619047619047616E-2</v>
      </c>
      <c r="AY68">
        <f t="shared" ca="1" si="39"/>
        <v>143</v>
      </c>
      <c r="AZ68" s="27">
        <f t="shared" ca="1" si="40"/>
        <v>8.8293405779204734E-3</v>
      </c>
      <c r="BA68" t="str">
        <f t="shared" ca="1" si="41"/>
        <v xml:space="preserve">     NA</v>
      </c>
      <c r="BB68" s="27" t="str">
        <f t="shared" ca="1" si="42"/>
        <v xml:space="preserve"> </v>
      </c>
      <c r="BC68">
        <f t="shared" ca="1" si="43"/>
        <v>717</v>
      </c>
      <c r="BD68" s="27">
        <f t="shared" ca="1" si="44"/>
        <v>8.1884835887713857E-3</v>
      </c>
      <c r="BE68" s="28">
        <f t="shared" ca="1" si="45"/>
        <v>863</v>
      </c>
      <c r="BF68" s="27">
        <f t="shared" ca="1" si="46"/>
        <v>9.8558735524542605E-3</v>
      </c>
      <c r="BG68">
        <f t="shared" ca="1" si="47"/>
        <v>0</v>
      </c>
      <c r="BH68" s="27" t="str">
        <f t="shared" ca="1" si="48"/>
        <v xml:space="preserve"> </v>
      </c>
      <c r="BI68">
        <f t="shared" ca="1" si="49"/>
        <v>0</v>
      </c>
      <c r="BJ68" s="27">
        <f t="shared" ca="1" si="50"/>
        <v>0</v>
      </c>
      <c r="BK68">
        <f t="shared" ca="1" si="51"/>
        <v>0</v>
      </c>
      <c r="BL68" s="27" t="str">
        <f t="shared" ca="1" si="52"/>
        <v xml:space="preserve"> </v>
      </c>
      <c r="BM68" s="28">
        <f t="shared" ca="1" si="53"/>
        <v>0</v>
      </c>
      <c r="BN68" s="27">
        <f t="shared" ca="1" si="54"/>
        <v>0</v>
      </c>
      <c r="BO68">
        <f t="shared" ca="1" si="55"/>
        <v>717</v>
      </c>
      <c r="BP68" s="27">
        <f t="shared" ca="1" si="56"/>
        <v>8.1879225287776365E-3</v>
      </c>
      <c r="BQ68" s="28">
        <f t="shared" ca="1" si="57"/>
        <v>863</v>
      </c>
      <c r="BR68" s="27">
        <f t="shared" ca="1" si="58"/>
        <v>9.8551982459345877E-3</v>
      </c>
      <c r="BS68">
        <f t="shared" ca="1" si="59"/>
        <v>28</v>
      </c>
      <c r="BT68" s="43">
        <f t="shared" ca="1" si="60"/>
        <v>0.4</v>
      </c>
      <c r="BU68" s="150">
        <f t="shared" ca="1" si="61"/>
        <v>44</v>
      </c>
      <c r="BV68" s="150">
        <f t="shared" ca="1" si="62"/>
        <v>117</v>
      </c>
      <c r="BW68" s="150">
        <f t="shared" ca="1" si="63"/>
        <v>0</v>
      </c>
      <c r="BX68" s="150">
        <f t="shared" ca="1" si="64"/>
        <v>45</v>
      </c>
      <c r="BY68">
        <f t="shared" ca="1" si="65"/>
        <v>206</v>
      </c>
      <c r="BZ68" s="27">
        <f t="shared" ca="1" si="66"/>
        <v>2.3524575187283026E-3</v>
      </c>
      <c r="CA68">
        <f t="shared" ca="1" si="67"/>
        <v>0</v>
      </c>
      <c r="CB68" s="27">
        <f t="shared" ca="1" si="68"/>
        <v>0</v>
      </c>
      <c r="CC68" s="28">
        <f t="shared" ca="1" si="69"/>
        <v>155</v>
      </c>
      <c r="CD68" s="27">
        <f t="shared" ca="1" si="70"/>
        <v>5.7738871298193334E-3</v>
      </c>
      <c r="CE68" s="28">
        <f t="shared" ca="1" si="71"/>
        <v>25</v>
      </c>
      <c r="CF68" s="27">
        <f t="shared" ca="1" si="72"/>
        <v>9.312721177127957E-4</v>
      </c>
      <c r="CG68" s="28">
        <f t="shared" ca="1" si="73"/>
        <v>180</v>
      </c>
      <c r="CH68" s="27">
        <f t="shared" ca="1" si="74"/>
        <v>6.7051592475321289E-3</v>
      </c>
      <c r="CI68" s="28">
        <f t="shared" ca="1" si="75"/>
        <v>417</v>
      </c>
      <c r="CJ68" s="27">
        <f t="shared" ca="1" si="76"/>
        <v>9.3739462740249531E-3</v>
      </c>
      <c r="CK68" s="28">
        <f t="shared" ca="1" si="77"/>
        <v>80</v>
      </c>
      <c r="CL68" s="27">
        <f t="shared" ca="1" si="78"/>
        <v>1.7983589974148589E-3</v>
      </c>
      <c r="CM68" s="28">
        <f t="shared" ca="1" si="79"/>
        <v>497</v>
      </c>
      <c r="CN68" s="27">
        <f t="shared" ca="1" si="80"/>
        <v>1.1172305271439812E-2</v>
      </c>
      <c r="CO68" s="28">
        <f t="shared" ca="1" si="81"/>
        <v>184</v>
      </c>
      <c r="CP68" s="27">
        <f t="shared" ca="1" si="82"/>
        <v>1.1360829834527044E-2</v>
      </c>
      <c r="CQ68" s="28">
        <f t="shared" ca="1" si="83"/>
        <v>2</v>
      </c>
      <c r="CR68" s="27">
        <f t="shared" ca="1" si="84"/>
        <v>4.7619047619047616E-2</v>
      </c>
      <c r="CS68" s="28">
        <f t="shared" ca="1" si="85"/>
        <v>2</v>
      </c>
      <c r="CT68" s="27">
        <f t="shared" ca="1" si="86"/>
        <v>4.7619047619047616E-2</v>
      </c>
      <c r="CU68">
        <f t="shared" ca="1" si="87"/>
        <v>1069</v>
      </c>
      <c r="CV68" s="27">
        <f t="shared" ca="1" si="88"/>
        <v>1.220765576466289E-2</v>
      </c>
    </row>
    <row r="69" spans="1:100" ht="15" x14ac:dyDescent="0.2">
      <c r="A69" s="23">
        <v>59</v>
      </c>
      <c r="B69" s="12" t="s">
        <v>142</v>
      </c>
      <c r="E69" s="92" t="s">
        <v>224</v>
      </c>
      <c r="F69" s="92" t="s">
        <v>224</v>
      </c>
      <c r="G69" s="92" t="s">
        <v>225</v>
      </c>
      <c r="H69">
        <f t="shared" ca="1" si="0"/>
        <v>90560</v>
      </c>
      <c r="I69">
        <f t="shared" ca="1" si="1"/>
        <v>90560</v>
      </c>
      <c r="J69">
        <f t="shared" ca="1" si="2"/>
        <v>19632</v>
      </c>
      <c r="K69">
        <f t="shared" ca="1" si="3"/>
        <v>41534</v>
      </c>
      <c r="L69">
        <f t="shared" ca="1" si="4"/>
        <v>29394</v>
      </c>
      <c r="M69" s="63">
        <f t="shared" ca="1" si="5"/>
        <v>0</v>
      </c>
      <c r="N69">
        <f t="shared" ca="1" si="6"/>
        <v>19632</v>
      </c>
      <c r="O69">
        <f t="shared" ca="1" si="7"/>
        <v>41534</v>
      </c>
      <c r="P69">
        <f t="shared" ca="1" si="8"/>
        <v>79</v>
      </c>
      <c r="Q69">
        <f t="shared" ca="1" si="9"/>
        <v>29139</v>
      </c>
      <c r="R69">
        <f t="shared" ca="1" si="10"/>
        <v>176</v>
      </c>
      <c r="S69">
        <f t="shared" ca="1" si="11"/>
        <v>90560</v>
      </c>
      <c r="T69">
        <f t="shared" ca="1" si="12"/>
        <v>0</v>
      </c>
      <c r="U69">
        <f t="shared" ca="1" si="13"/>
        <v>0</v>
      </c>
      <c r="V69">
        <f t="shared" ca="1" si="14"/>
        <v>0</v>
      </c>
      <c r="W69">
        <f t="shared" ca="1" si="15"/>
        <v>0</v>
      </c>
      <c r="X69">
        <f t="shared" ca="1" si="16"/>
        <v>79</v>
      </c>
      <c r="Y69">
        <f t="shared" ca="1" si="17"/>
        <v>79</v>
      </c>
      <c r="Z69" s="63">
        <f t="shared" ca="1" si="18"/>
        <v>0</v>
      </c>
      <c r="AA69">
        <f t="shared" ca="1" si="19"/>
        <v>111</v>
      </c>
      <c r="AB69">
        <f t="shared" ca="1" si="20"/>
        <v>1</v>
      </c>
      <c r="AG69">
        <f t="shared" ca="1" si="21"/>
        <v>20</v>
      </c>
      <c r="AH69" s="27">
        <f t="shared" ca="1" si="22"/>
        <v>1.0187449062754685E-3</v>
      </c>
      <c r="AI69">
        <f t="shared" ca="1" si="23"/>
        <v>42</v>
      </c>
      <c r="AJ69" s="27">
        <f t="shared" ca="1" si="24"/>
        <v>1.0112197235999422E-3</v>
      </c>
      <c r="AK69">
        <f t="shared" ca="1" si="25"/>
        <v>1</v>
      </c>
      <c r="AL69" s="27">
        <f t="shared" ca="1" si="26"/>
        <v>1.2658227848101266E-2</v>
      </c>
      <c r="AM69">
        <f t="shared" ca="1" si="27"/>
        <v>33</v>
      </c>
      <c r="AN69" s="27">
        <f t="shared" ca="1" si="28"/>
        <v>1.1325028312570782E-3</v>
      </c>
      <c r="AO69">
        <f t="shared" ca="1" si="29"/>
        <v>0</v>
      </c>
      <c r="AP69" s="27">
        <f t="shared" ca="1" si="30"/>
        <v>0</v>
      </c>
      <c r="AQ69">
        <f t="shared" ca="1" si="31"/>
        <v>96</v>
      </c>
      <c r="AR69" s="27">
        <f t="shared" ca="1" si="32"/>
        <v>1.0600706713780918E-3</v>
      </c>
      <c r="AS69">
        <f t="shared" ca="1" si="33"/>
        <v>186</v>
      </c>
      <c r="AT69" s="27">
        <f t="shared" ca="1" si="34"/>
        <v>9.4743276283618585E-3</v>
      </c>
      <c r="AU69">
        <f t="shared" ca="1" si="35"/>
        <v>495</v>
      </c>
      <c r="AV69" s="27">
        <f t="shared" ca="1" si="36"/>
        <v>1.191794674242789E-2</v>
      </c>
      <c r="AW69">
        <f t="shared" ca="1" si="37"/>
        <v>1</v>
      </c>
      <c r="AX69" s="27">
        <f t="shared" ca="1" si="38"/>
        <v>1.2658227848101266E-2</v>
      </c>
      <c r="AY69">
        <f t="shared" ca="1" si="39"/>
        <v>530</v>
      </c>
      <c r="AZ69" s="27">
        <f t="shared" ca="1" si="40"/>
        <v>1.8188681835340951E-2</v>
      </c>
      <c r="BA69">
        <f t="shared" ca="1" si="41"/>
        <v>0</v>
      </c>
      <c r="BB69" s="27">
        <f t="shared" ca="1" si="42"/>
        <v>0</v>
      </c>
      <c r="BC69">
        <f t="shared" ca="1" si="43"/>
        <v>1212</v>
      </c>
      <c r="BD69" s="27">
        <f t="shared" ca="1" si="44"/>
        <v>1.338339222614841E-2</v>
      </c>
      <c r="BE69" s="28">
        <f t="shared" ca="1" si="45"/>
        <v>1308</v>
      </c>
      <c r="BF69" s="27">
        <f t="shared" ca="1" si="46"/>
        <v>1.4443462897526502E-2</v>
      </c>
      <c r="BG69">
        <f t="shared" ca="1" si="47"/>
        <v>0</v>
      </c>
      <c r="BH69" s="27" t="str">
        <f t="shared" ca="1" si="48"/>
        <v xml:space="preserve"> </v>
      </c>
      <c r="BI69">
        <f t="shared" ca="1" si="49"/>
        <v>0</v>
      </c>
      <c r="BJ69" s="27" t="str">
        <f t="shared" ca="1" si="50"/>
        <v xml:space="preserve"> </v>
      </c>
      <c r="BK69">
        <f t="shared" ca="1" si="51"/>
        <v>0</v>
      </c>
      <c r="BL69" s="27" t="str">
        <f t="shared" ca="1" si="52"/>
        <v xml:space="preserve"> </v>
      </c>
      <c r="BM69" s="28">
        <f t="shared" ca="1" si="53"/>
        <v>0</v>
      </c>
      <c r="BN69" s="27" t="str">
        <f t="shared" ca="1" si="54"/>
        <v xml:space="preserve"> </v>
      </c>
      <c r="BO69">
        <f t="shared" ca="1" si="55"/>
        <v>1212</v>
      </c>
      <c r="BP69" s="27">
        <f t="shared" ca="1" si="56"/>
        <v>1.338339222614841E-2</v>
      </c>
      <c r="BQ69" s="28">
        <f t="shared" ca="1" si="57"/>
        <v>1308</v>
      </c>
      <c r="BR69" s="27">
        <f t="shared" ca="1" si="58"/>
        <v>1.4443462897526502E-2</v>
      </c>
      <c r="BS69">
        <f t="shared" ca="1" si="59"/>
        <v>32</v>
      </c>
      <c r="BT69" s="43">
        <f t="shared" ca="1" si="60"/>
        <v>0.28828828828828829</v>
      </c>
      <c r="BU69" s="150">
        <f t="shared" ca="1" si="61"/>
        <v>60</v>
      </c>
      <c r="BV69" s="150">
        <f t="shared" ca="1" si="62"/>
        <v>151</v>
      </c>
      <c r="BW69" s="150">
        <f t="shared" ca="1" si="63"/>
        <v>0</v>
      </c>
      <c r="BX69" s="150">
        <f t="shared" ca="1" si="64"/>
        <v>44</v>
      </c>
      <c r="BY69">
        <f t="shared" ca="1" si="65"/>
        <v>255</v>
      </c>
      <c r="BZ69" s="27">
        <f t="shared" ca="1" si="66"/>
        <v>2.8158127208480566E-3</v>
      </c>
      <c r="CA69">
        <f t="shared" ca="1" si="67"/>
        <v>0</v>
      </c>
      <c r="CB69" s="27">
        <f t="shared" ca="1" si="68"/>
        <v>0</v>
      </c>
      <c r="CC69" s="28">
        <f t="shared" ca="1" si="69"/>
        <v>186</v>
      </c>
      <c r="CD69" s="27">
        <f t="shared" ca="1" si="70"/>
        <v>9.4743276283618585E-3</v>
      </c>
      <c r="CE69" s="28">
        <f t="shared" ca="1" si="71"/>
        <v>20</v>
      </c>
      <c r="CF69" s="27">
        <f t="shared" ca="1" si="72"/>
        <v>1.0187449062754685E-3</v>
      </c>
      <c r="CG69" s="28">
        <f t="shared" ca="1" si="73"/>
        <v>206</v>
      </c>
      <c r="CH69" s="27">
        <f t="shared" ca="1" si="74"/>
        <v>1.0493072534637327E-2</v>
      </c>
      <c r="CI69" s="28">
        <f t="shared" ca="1" si="75"/>
        <v>495</v>
      </c>
      <c r="CJ69" s="27">
        <f t="shared" ca="1" si="76"/>
        <v>1.191794674242789E-2</v>
      </c>
      <c r="CK69" s="28">
        <f t="shared" ca="1" si="77"/>
        <v>42</v>
      </c>
      <c r="CL69" s="27">
        <f t="shared" ca="1" si="78"/>
        <v>1.0112197235999422E-3</v>
      </c>
      <c r="CM69" s="28">
        <f t="shared" ca="1" si="79"/>
        <v>537</v>
      </c>
      <c r="CN69" s="27">
        <f t="shared" ca="1" si="80"/>
        <v>1.2929166466027833E-2</v>
      </c>
      <c r="CO69" s="28">
        <f t="shared" ca="1" si="81"/>
        <v>563</v>
      </c>
      <c r="CP69" s="27">
        <f t="shared" ca="1" si="82"/>
        <v>1.9321184666598028E-2</v>
      </c>
      <c r="CQ69" s="28">
        <f t="shared" ca="1" si="83"/>
        <v>1</v>
      </c>
      <c r="CR69" s="27">
        <f t="shared" ca="1" si="84"/>
        <v>1.2658227848101266E-2</v>
      </c>
      <c r="CS69" s="28">
        <f t="shared" ca="1" si="85"/>
        <v>2</v>
      </c>
      <c r="CT69" s="27">
        <f t="shared" ca="1" si="86"/>
        <v>2.5316455696202531E-2</v>
      </c>
      <c r="CU69">
        <f t="shared" ca="1" si="87"/>
        <v>1563</v>
      </c>
      <c r="CV69" s="27">
        <f t="shared" ca="1" si="88"/>
        <v>1.7259275618374557E-2</v>
      </c>
    </row>
    <row r="70" spans="1:100" ht="15" x14ac:dyDescent="0.2">
      <c r="A70" s="81">
        <v>60</v>
      </c>
      <c r="B70" s="94" t="s">
        <v>47</v>
      </c>
      <c r="C70" s="97"/>
      <c r="D70" s="97"/>
      <c r="E70" s="95" t="s">
        <v>172</v>
      </c>
      <c r="F70" s="95" t="s">
        <v>172</v>
      </c>
      <c r="G70" s="95" t="s">
        <v>175</v>
      </c>
      <c r="H70">
        <f t="shared" ca="1" si="0"/>
        <v>55688</v>
      </c>
      <c r="I70">
        <f t="shared" ca="1" si="1"/>
        <v>55686</v>
      </c>
      <c r="J70">
        <f t="shared" ca="1" si="2"/>
        <v>25471</v>
      </c>
      <c r="K70">
        <f t="shared" ca="1" si="3"/>
        <v>16260</v>
      </c>
      <c r="L70">
        <f t="shared" ca="1" si="4"/>
        <v>13955</v>
      </c>
      <c r="M70" s="63">
        <f t="shared" ca="1" si="5"/>
        <v>2</v>
      </c>
      <c r="N70">
        <f t="shared" ca="1" si="6"/>
        <v>25471</v>
      </c>
      <c r="O70">
        <f t="shared" ca="1" si="7"/>
        <v>16260</v>
      </c>
      <c r="P70">
        <f t="shared" ca="1" si="8"/>
        <v>16</v>
      </c>
      <c r="Q70">
        <f t="shared" ca="1" si="9"/>
        <v>13939</v>
      </c>
      <c r="R70">
        <f t="shared" ca="1" si="10"/>
        <v>0</v>
      </c>
      <c r="S70">
        <f t="shared" ca="1" si="11"/>
        <v>55686</v>
      </c>
      <c r="T70">
        <f t="shared" ca="1" si="12"/>
        <v>0</v>
      </c>
      <c r="U70">
        <f t="shared" ca="1" si="13"/>
        <v>0</v>
      </c>
      <c r="V70">
        <f t="shared" ca="1" si="14"/>
        <v>0</v>
      </c>
      <c r="W70">
        <f t="shared" ca="1" si="15"/>
        <v>0</v>
      </c>
      <c r="X70">
        <f t="shared" ca="1" si="16"/>
        <v>16</v>
      </c>
      <c r="Y70">
        <f t="shared" ca="1" si="17"/>
        <v>16</v>
      </c>
      <c r="Z70" s="63">
        <f t="shared" ca="1" si="18"/>
        <v>0</v>
      </c>
      <c r="AA70">
        <f t="shared" ca="1" si="19"/>
        <v>19</v>
      </c>
      <c r="AB70">
        <f t="shared" ca="1" si="20"/>
        <v>2</v>
      </c>
      <c r="AD70" s="15"/>
      <c r="AG70">
        <f t="shared" ca="1" si="21"/>
        <v>24</v>
      </c>
      <c r="AH70" s="27">
        <f t="shared" ca="1" si="22"/>
        <v>9.4224804679831969E-4</v>
      </c>
      <c r="AI70">
        <f t="shared" ca="1" si="23"/>
        <v>28</v>
      </c>
      <c r="AJ70" s="27">
        <f t="shared" ca="1" si="24"/>
        <v>1.7220172201722018E-3</v>
      </c>
      <c r="AK70">
        <f t="shared" ca="1" si="25"/>
        <v>0</v>
      </c>
      <c r="AL70" s="27">
        <f t="shared" ca="1" si="26"/>
        <v>0</v>
      </c>
      <c r="AM70">
        <f t="shared" ca="1" si="27"/>
        <v>14</v>
      </c>
      <c r="AN70" s="27">
        <f t="shared" ca="1" si="28"/>
        <v>1.0043762106320396E-3</v>
      </c>
      <c r="AO70" t="str">
        <f t="shared" ca="1" si="29"/>
        <v xml:space="preserve">     NA</v>
      </c>
      <c r="AP70" s="27" t="str">
        <f t="shared" ca="1" si="30"/>
        <v xml:space="preserve"> </v>
      </c>
      <c r="AQ70">
        <f t="shared" ca="1" si="31"/>
        <v>66</v>
      </c>
      <c r="AR70" s="27">
        <f t="shared" ca="1" si="32"/>
        <v>1.1852171102251913E-3</v>
      </c>
      <c r="AS70">
        <f t="shared" ca="1" si="33"/>
        <v>135</v>
      </c>
      <c r="AT70" s="27">
        <f t="shared" ca="1" si="34"/>
        <v>5.3001452632405483E-3</v>
      </c>
      <c r="AU70">
        <f t="shared" ca="1" si="35"/>
        <v>124</v>
      </c>
      <c r="AV70" s="27">
        <f t="shared" ca="1" si="36"/>
        <v>7.6260762607626075E-3</v>
      </c>
      <c r="AW70">
        <f t="shared" ca="1" si="37"/>
        <v>0</v>
      </c>
      <c r="AX70" s="27">
        <f t="shared" ca="1" si="38"/>
        <v>0</v>
      </c>
      <c r="AY70">
        <f t="shared" ca="1" si="39"/>
        <v>131</v>
      </c>
      <c r="AZ70" s="27">
        <f t="shared" ca="1" si="40"/>
        <v>9.3980916851997987E-3</v>
      </c>
      <c r="BA70" t="str">
        <f t="shared" ca="1" si="41"/>
        <v xml:space="preserve">     NA</v>
      </c>
      <c r="BB70" s="27" t="str">
        <f t="shared" ca="1" si="42"/>
        <v xml:space="preserve"> </v>
      </c>
      <c r="BC70">
        <f t="shared" ca="1" si="43"/>
        <v>390</v>
      </c>
      <c r="BD70" s="27">
        <f t="shared" ca="1" si="44"/>
        <v>7.0035556513306759E-3</v>
      </c>
      <c r="BE70" s="28">
        <f t="shared" ca="1" si="45"/>
        <v>456</v>
      </c>
      <c r="BF70" s="27">
        <f t="shared" ca="1" si="46"/>
        <v>8.1887727615558674E-3</v>
      </c>
      <c r="BG70">
        <f t="shared" ca="1" si="47"/>
        <v>0</v>
      </c>
      <c r="BH70" s="27" t="str">
        <f t="shared" ca="1" si="48"/>
        <v xml:space="preserve"> </v>
      </c>
      <c r="BI70">
        <f t="shared" ca="1" si="49"/>
        <v>0</v>
      </c>
      <c r="BJ70" s="27" t="str">
        <f t="shared" ca="1" si="50"/>
        <v xml:space="preserve"> </v>
      </c>
      <c r="BK70">
        <f t="shared" ca="1" si="51"/>
        <v>0</v>
      </c>
      <c r="BL70" s="27" t="str">
        <f t="shared" ca="1" si="52"/>
        <v xml:space="preserve"> </v>
      </c>
      <c r="BM70" s="28">
        <f t="shared" ca="1" si="53"/>
        <v>0</v>
      </c>
      <c r="BN70" s="27" t="str">
        <f t="shared" ca="1" si="54"/>
        <v xml:space="preserve"> </v>
      </c>
      <c r="BO70">
        <f t="shared" ca="1" si="55"/>
        <v>390</v>
      </c>
      <c r="BP70" s="27">
        <f t="shared" ca="1" si="56"/>
        <v>7.0035556513306759E-3</v>
      </c>
      <c r="BQ70" s="28">
        <f t="shared" ca="1" si="57"/>
        <v>456</v>
      </c>
      <c r="BR70" s="27">
        <f t="shared" ca="1" si="58"/>
        <v>8.1887727615558674E-3</v>
      </c>
      <c r="BS70">
        <f t="shared" ca="1" si="59"/>
        <v>3</v>
      </c>
      <c r="BT70" s="43">
        <f t="shared" ca="1" si="60"/>
        <v>0.15789473684210525</v>
      </c>
      <c r="BU70" s="150">
        <f t="shared" ca="1" si="61"/>
        <v>20</v>
      </c>
      <c r="BV70" s="150">
        <f t="shared" ca="1" si="62"/>
        <v>27</v>
      </c>
      <c r="BW70" s="150">
        <f t="shared" ca="1" si="63"/>
        <v>0</v>
      </c>
      <c r="BX70" s="150">
        <f t="shared" ca="1" si="64"/>
        <v>23</v>
      </c>
      <c r="BY70">
        <f t="shared" ca="1" si="65"/>
        <v>70</v>
      </c>
      <c r="BZ70" s="27">
        <f t="shared" ca="1" si="66"/>
        <v>1.2570484502388392E-3</v>
      </c>
      <c r="CA70">
        <f t="shared" ca="1" si="67"/>
        <v>0</v>
      </c>
      <c r="CB70" s="27">
        <f t="shared" ca="1" si="68"/>
        <v>0</v>
      </c>
      <c r="CC70" s="28">
        <f t="shared" ca="1" si="69"/>
        <v>135</v>
      </c>
      <c r="CD70" s="27">
        <f t="shared" ca="1" si="70"/>
        <v>5.3001452632405483E-3</v>
      </c>
      <c r="CE70" s="28">
        <f t="shared" ca="1" si="71"/>
        <v>24</v>
      </c>
      <c r="CF70" s="27">
        <f t="shared" ca="1" si="72"/>
        <v>9.4224804679831969E-4</v>
      </c>
      <c r="CG70" s="28">
        <f t="shared" ca="1" si="73"/>
        <v>159</v>
      </c>
      <c r="CH70" s="27">
        <f t="shared" ca="1" si="74"/>
        <v>6.2423933100388676E-3</v>
      </c>
      <c r="CI70" s="28">
        <f t="shared" ca="1" si="75"/>
        <v>124</v>
      </c>
      <c r="CJ70" s="27">
        <f t="shared" ca="1" si="76"/>
        <v>7.6260762607626075E-3</v>
      </c>
      <c r="CK70" s="28">
        <f t="shared" ca="1" si="77"/>
        <v>28</v>
      </c>
      <c r="CL70" s="27">
        <f t="shared" ca="1" si="78"/>
        <v>1.7220172201722018E-3</v>
      </c>
      <c r="CM70" s="28">
        <f t="shared" ca="1" si="79"/>
        <v>152</v>
      </c>
      <c r="CN70" s="27">
        <f t="shared" ca="1" si="80"/>
        <v>9.3480934809348094E-3</v>
      </c>
      <c r="CO70" s="28">
        <f t="shared" ca="1" si="81"/>
        <v>145</v>
      </c>
      <c r="CP70" s="27">
        <f t="shared" ca="1" si="82"/>
        <v>1.040246789583184E-2</v>
      </c>
      <c r="CQ70" s="28">
        <f t="shared" ca="1" si="83"/>
        <v>0</v>
      </c>
      <c r="CR70" s="27">
        <f t="shared" ca="1" si="84"/>
        <v>0</v>
      </c>
      <c r="CS70" s="28">
        <f t="shared" ca="1" si="85"/>
        <v>0</v>
      </c>
      <c r="CT70" s="27">
        <f t="shared" ca="1" si="86"/>
        <v>0</v>
      </c>
      <c r="CU70">
        <f t="shared" ca="1" si="87"/>
        <v>526</v>
      </c>
      <c r="CV70" s="27">
        <f t="shared" ca="1" si="88"/>
        <v>9.4458212117947069E-3</v>
      </c>
    </row>
    <row r="71" spans="1:100" ht="15" x14ac:dyDescent="0.2">
      <c r="A71" s="23">
        <v>61</v>
      </c>
      <c r="B71" s="12" t="s">
        <v>143</v>
      </c>
      <c r="E71" s="92" t="s">
        <v>169</v>
      </c>
      <c r="F71" s="92" t="s">
        <v>169</v>
      </c>
      <c r="G71" s="92" t="s">
        <v>169</v>
      </c>
      <c r="H71">
        <f t="shared" ca="1" si="0"/>
        <v>12905</v>
      </c>
      <c r="I71">
        <f t="shared" ca="1" si="1"/>
        <v>12905</v>
      </c>
      <c r="J71">
        <f t="shared" ca="1" si="2"/>
        <v>2423</v>
      </c>
      <c r="K71">
        <f t="shared" ca="1" si="3"/>
        <v>6981</v>
      </c>
      <c r="L71">
        <f t="shared" ca="1" si="4"/>
        <v>3501</v>
      </c>
      <c r="M71" s="63">
        <f t="shared" ca="1" si="5"/>
        <v>0</v>
      </c>
      <c r="N71">
        <f t="shared" ca="1" si="6"/>
        <v>2423</v>
      </c>
      <c r="O71">
        <f t="shared" ca="1" si="7"/>
        <v>6981</v>
      </c>
      <c r="P71">
        <f t="shared" ca="1" si="8"/>
        <v>28</v>
      </c>
      <c r="Q71">
        <f t="shared" ca="1" si="9"/>
        <v>3455</v>
      </c>
      <c r="R71">
        <f t="shared" ca="1" si="10"/>
        <v>18</v>
      </c>
      <c r="S71">
        <f t="shared" ca="1" si="11"/>
        <v>12905</v>
      </c>
      <c r="T71">
        <f t="shared" ca="1" si="12"/>
        <v>0</v>
      </c>
      <c r="U71">
        <f t="shared" ca="1" si="13"/>
        <v>0</v>
      </c>
      <c r="V71">
        <f t="shared" ca="1" si="14"/>
        <v>0</v>
      </c>
      <c r="W71">
        <f t="shared" ca="1" si="15"/>
        <v>0</v>
      </c>
      <c r="X71">
        <f t="shared" ca="1" si="16"/>
        <v>28</v>
      </c>
      <c r="Y71">
        <f t="shared" ca="1" si="17"/>
        <v>28</v>
      </c>
      <c r="Z71" s="63">
        <f t="shared" ca="1" si="18"/>
        <v>0</v>
      </c>
      <c r="AA71">
        <f t="shared" ca="1" si="19"/>
        <v>33</v>
      </c>
      <c r="AB71">
        <f t="shared" ca="1" si="20"/>
        <v>3</v>
      </c>
      <c r="AD71" s="15"/>
      <c r="AG71">
        <f t="shared" ca="1" si="21"/>
        <v>0</v>
      </c>
      <c r="AH71" s="27">
        <f t="shared" ca="1" si="22"/>
        <v>0</v>
      </c>
      <c r="AI71">
        <f t="shared" ca="1" si="23"/>
        <v>0</v>
      </c>
      <c r="AJ71" s="27">
        <f t="shared" ca="1" si="24"/>
        <v>0</v>
      </c>
      <c r="AK71">
        <f t="shared" ca="1" si="25"/>
        <v>0</v>
      </c>
      <c r="AL71" s="27">
        <f t="shared" ca="1" si="26"/>
        <v>0</v>
      </c>
      <c r="AM71">
        <f t="shared" ca="1" si="27"/>
        <v>1</v>
      </c>
      <c r="AN71" s="27">
        <f t="shared" ca="1" si="28"/>
        <v>2.8943560057887119E-4</v>
      </c>
      <c r="AO71">
        <f t="shared" ca="1" si="29"/>
        <v>0</v>
      </c>
      <c r="AP71" s="27">
        <f t="shared" ca="1" si="30"/>
        <v>0</v>
      </c>
      <c r="AQ71">
        <f t="shared" ca="1" si="31"/>
        <v>1</v>
      </c>
      <c r="AR71" s="27">
        <f t="shared" ca="1" si="32"/>
        <v>7.7489345215032927E-5</v>
      </c>
      <c r="AS71">
        <f t="shared" ca="1" si="33"/>
        <v>10</v>
      </c>
      <c r="AT71" s="27">
        <f t="shared" ca="1" si="34"/>
        <v>4.1271151465125874E-3</v>
      </c>
      <c r="AU71">
        <f t="shared" ca="1" si="35"/>
        <v>48</v>
      </c>
      <c r="AV71" s="27">
        <f t="shared" ca="1" si="36"/>
        <v>6.8758057584873229E-3</v>
      </c>
      <c r="AW71">
        <f t="shared" ca="1" si="37"/>
        <v>2</v>
      </c>
      <c r="AX71" s="27">
        <f t="shared" ca="1" si="38"/>
        <v>7.1428571428571425E-2</v>
      </c>
      <c r="AY71">
        <f t="shared" ca="1" si="39"/>
        <v>34</v>
      </c>
      <c r="AZ71" s="27">
        <f t="shared" ca="1" si="40"/>
        <v>9.8408104196816212E-3</v>
      </c>
      <c r="BA71">
        <f t="shared" ca="1" si="41"/>
        <v>0</v>
      </c>
      <c r="BB71" s="27">
        <f t="shared" ca="1" si="42"/>
        <v>0</v>
      </c>
      <c r="BC71">
        <f t="shared" ca="1" si="43"/>
        <v>94</v>
      </c>
      <c r="BD71" s="27">
        <f t="shared" ca="1" si="44"/>
        <v>7.2839984502130958E-3</v>
      </c>
      <c r="BE71" s="28">
        <f t="shared" ca="1" si="45"/>
        <v>95</v>
      </c>
      <c r="BF71" s="27">
        <f t="shared" ca="1" si="46"/>
        <v>7.3614877954281286E-3</v>
      </c>
      <c r="BG71">
        <f t="shared" ca="1" si="47"/>
        <v>0</v>
      </c>
      <c r="BH71" s="27" t="str">
        <f t="shared" ca="1" si="48"/>
        <v xml:space="preserve"> </v>
      </c>
      <c r="BI71">
        <f t="shared" ca="1" si="49"/>
        <v>0</v>
      </c>
      <c r="BJ71" s="27" t="str">
        <f t="shared" ca="1" si="50"/>
        <v xml:space="preserve"> </v>
      </c>
      <c r="BK71">
        <f t="shared" ca="1" si="51"/>
        <v>0</v>
      </c>
      <c r="BL71" s="27" t="str">
        <f t="shared" ca="1" si="52"/>
        <v xml:space="preserve"> </v>
      </c>
      <c r="BM71" s="28">
        <f t="shared" ca="1" si="53"/>
        <v>0</v>
      </c>
      <c r="BN71" s="27" t="str">
        <f t="shared" ca="1" si="54"/>
        <v xml:space="preserve"> </v>
      </c>
      <c r="BO71">
        <f t="shared" ca="1" si="55"/>
        <v>94</v>
      </c>
      <c r="BP71" s="27">
        <f t="shared" ca="1" si="56"/>
        <v>7.2839984502130958E-3</v>
      </c>
      <c r="BQ71" s="28">
        <f t="shared" ca="1" si="57"/>
        <v>95</v>
      </c>
      <c r="BR71" s="27">
        <f t="shared" ca="1" si="58"/>
        <v>7.3614877954281286E-3</v>
      </c>
      <c r="BS71">
        <f t="shared" ca="1" si="59"/>
        <v>5</v>
      </c>
      <c r="BT71" s="43">
        <f t="shared" ca="1" si="60"/>
        <v>0.15151515151515152</v>
      </c>
      <c r="BU71" s="150">
        <f t="shared" ca="1" si="61"/>
        <v>5</v>
      </c>
      <c r="BV71" s="150">
        <f t="shared" ca="1" si="62"/>
        <v>15</v>
      </c>
      <c r="BW71" s="150">
        <f t="shared" ca="1" si="63"/>
        <v>0</v>
      </c>
      <c r="BX71" s="150">
        <f t="shared" ca="1" si="64"/>
        <v>10</v>
      </c>
      <c r="BY71">
        <f t="shared" ca="1" si="65"/>
        <v>30</v>
      </c>
      <c r="BZ71" s="27">
        <f t="shared" ca="1" si="66"/>
        <v>2.3246803564509881E-3</v>
      </c>
      <c r="CA71">
        <f t="shared" ca="1" si="67"/>
        <v>0</v>
      </c>
      <c r="CB71" s="27">
        <f t="shared" ca="1" si="68"/>
        <v>0</v>
      </c>
      <c r="CC71" s="28">
        <f t="shared" ca="1" si="69"/>
        <v>10</v>
      </c>
      <c r="CD71" s="27">
        <f t="shared" ca="1" si="70"/>
        <v>4.1271151465125874E-3</v>
      </c>
      <c r="CE71" s="28">
        <f t="shared" ca="1" si="71"/>
        <v>0</v>
      </c>
      <c r="CF71" s="27">
        <f t="shared" ca="1" si="72"/>
        <v>0</v>
      </c>
      <c r="CG71" s="28">
        <f t="shared" ca="1" si="73"/>
        <v>10</v>
      </c>
      <c r="CH71" s="27">
        <f t="shared" ca="1" si="74"/>
        <v>4.1271151465125874E-3</v>
      </c>
      <c r="CI71" s="28">
        <f t="shared" ca="1" si="75"/>
        <v>48</v>
      </c>
      <c r="CJ71" s="27">
        <f t="shared" ca="1" si="76"/>
        <v>6.8758057584873229E-3</v>
      </c>
      <c r="CK71" s="28">
        <f t="shared" ca="1" si="77"/>
        <v>0</v>
      </c>
      <c r="CL71" s="27">
        <f t="shared" ca="1" si="78"/>
        <v>0</v>
      </c>
      <c r="CM71" s="28">
        <f t="shared" ca="1" si="79"/>
        <v>48</v>
      </c>
      <c r="CN71" s="27">
        <f t="shared" ca="1" si="80"/>
        <v>6.8758057584873229E-3</v>
      </c>
      <c r="CO71" s="28">
        <f t="shared" ca="1" si="81"/>
        <v>35</v>
      </c>
      <c r="CP71" s="27">
        <f t="shared" ca="1" si="82"/>
        <v>1.0130246020260492E-2</v>
      </c>
      <c r="CQ71" s="28">
        <f t="shared" ca="1" si="83"/>
        <v>2</v>
      </c>
      <c r="CR71" s="27">
        <f t="shared" ca="1" si="84"/>
        <v>7.1428571428571425E-2</v>
      </c>
      <c r="CS71" s="28">
        <f t="shared" ca="1" si="85"/>
        <v>2</v>
      </c>
      <c r="CT71" s="27">
        <f t="shared" ca="1" si="86"/>
        <v>7.1428571428571425E-2</v>
      </c>
      <c r="CU71">
        <f t="shared" ca="1" si="87"/>
        <v>125</v>
      </c>
      <c r="CV71" s="27">
        <f t="shared" ca="1" si="88"/>
        <v>9.6861681518791171E-3</v>
      </c>
    </row>
    <row r="72" spans="1:100" ht="15" x14ac:dyDescent="0.2">
      <c r="A72" s="23">
        <v>62</v>
      </c>
      <c r="B72" s="12" t="s">
        <v>92</v>
      </c>
      <c r="E72" s="92" t="s">
        <v>171</v>
      </c>
      <c r="F72" s="92" t="s">
        <v>171</v>
      </c>
      <c r="G72" s="92" t="s">
        <v>171</v>
      </c>
      <c r="H72">
        <f t="shared" ca="1" si="0"/>
        <v>6764</v>
      </c>
      <c r="I72">
        <f t="shared" ca="1" si="1"/>
        <v>6764</v>
      </c>
      <c r="J72">
        <f t="shared" ca="1" si="2"/>
        <v>1206</v>
      </c>
      <c r="K72">
        <f t="shared" ca="1" si="3"/>
        <v>3753</v>
      </c>
      <c r="L72">
        <f t="shared" ca="1" si="4"/>
        <v>1805</v>
      </c>
      <c r="M72" s="63">
        <f t="shared" ca="1" si="5"/>
        <v>0</v>
      </c>
      <c r="N72">
        <f t="shared" ca="1" si="6"/>
        <v>1204</v>
      </c>
      <c r="O72">
        <f t="shared" ca="1" si="7"/>
        <v>3750</v>
      </c>
      <c r="P72">
        <f t="shared" ca="1" si="8"/>
        <v>13</v>
      </c>
      <c r="Q72">
        <f t="shared" ca="1" si="9"/>
        <v>1792</v>
      </c>
      <c r="R72">
        <f t="shared" ca="1" si="10"/>
        <v>0</v>
      </c>
      <c r="S72">
        <f t="shared" ca="1" si="11"/>
        <v>6759</v>
      </c>
      <c r="T72">
        <f t="shared" ca="1" si="12"/>
        <v>2</v>
      </c>
      <c r="U72">
        <f t="shared" ca="1" si="13"/>
        <v>3</v>
      </c>
      <c r="V72">
        <f t="shared" ca="1" si="14"/>
        <v>0</v>
      </c>
      <c r="W72">
        <f t="shared" ca="1" si="15"/>
        <v>5</v>
      </c>
      <c r="X72">
        <f t="shared" ca="1" si="16"/>
        <v>13</v>
      </c>
      <c r="Y72">
        <f t="shared" ca="1" si="17"/>
        <v>13</v>
      </c>
      <c r="Z72" s="63">
        <f t="shared" ca="1" si="18"/>
        <v>0</v>
      </c>
      <c r="AA72">
        <f t="shared" ca="1" si="19"/>
        <v>23</v>
      </c>
      <c r="AB72" t="str">
        <f t="shared" ca="1" si="20"/>
        <v xml:space="preserve"> </v>
      </c>
      <c r="AG72">
        <f t="shared" ca="1" si="21"/>
        <v>0</v>
      </c>
      <c r="AH72" s="27">
        <f t="shared" ca="1" si="22"/>
        <v>0</v>
      </c>
      <c r="AI72">
        <f t="shared" ca="1" si="23"/>
        <v>0</v>
      </c>
      <c r="AJ72" s="27">
        <f t="shared" ca="1" si="24"/>
        <v>0</v>
      </c>
      <c r="AK72">
        <f t="shared" ca="1" si="25"/>
        <v>1</v>
      </c>
      <c r="AL72" s="27">
        <f t="shared" ca="1" si="26"/>
        <v>7.6923076923076927E-2</v>
      </c>
      <c r="AM72">
        <f t="shared" ca="1" si="27"/>
        <v>2</v>
      </c>
      <c r="AN72" s="27">
        <f t="shared" ca="1" si="28"/>
        <v>1.1160714285714285E-3</v>
      </c>
      <c r="AO72">
        <f t="shared" ca="1" si="29"/>
        <v>0</v>
      </c>
      <c r="AP72" s="27" t="str">
        <f t="shared" ca="1" si="30"/>
        <v xml:space="preserve"> </v>
      </c>
      <c r="AQ72">
        <f t="shared" ca="1" si="31"/>
        <v>3</v>
      </c>
      <c r="AR72" s="27">
        <f t="shared" ca="1" si="32"/>
        <v>4.4385264092321349E-4</v>
      </c>
      <c r="AS72">
        <f t="shared" ca="1" si="33"/>
        <v>13</v>
      </c>
      <c r="AT72" s="27">
        <f t="shared" ca="1" si="34"/>
        <v>1.079734219269103E-2</v>
      </c>
      <c r="AU72">
        <f t="shared" ca="1" si="35"/>
        <v>25</v>
      </c>
      <c r="AV72" s="27">
        <f t="shared" ca="1" si="36"/>
        <v>6.6666666666666671E-3</v>
      </c>
      <c r="AW72">
        <f t="shared" ca="1" si="37"/>
        <v>1</v>
      </c>
      <c r="AX72" s="27">
        <f t="shared" ca="1" si="38"/>
        <v>7.6923076923076927E-2</v>
      </c>
      <c r="AY72">
        <f t="shared" ca="1" si="39"/>
        <v>35</v>
      </c>
      <c r="AZ72" s="27">
        <f t="shared" ca="1" si="40"/>
        <v>1.953125E-2</v>
      </c>
      <c r="BA72">
        <f t="shared" ca="1" si="41"/>
        <v>0</v>
      </c>
      <c r="BB72" s="27" t="str">
        <f t="shared" ca="1" si="42"/>
        <v xml:space="preserve"> </v>
      </c>
      <c r="BC72">
        <f t="shared" ca="1" si="43"/>
        <v>74</v>
      </c>
      <c r="BD72" s="27">
        <f t="shared" ca="1" si="44"/>
        <v>1.0948365142772599E-2</v>
      </c>
      <c r="BE72" s="28">
        <f t="shared" ca="1" si="45"/>
        <v>77</v>
      </c>
      <c r="BF72" s="27">
        <f t="shared" ca="1" si="46"/>
        <v>1.1392217783695813E-2</v>
      </c>
      <c r="BG72">
        <f t="shared" ca="1" si="47"/>
        <v>0</v>
      </c>
      <c r="BH72" s="27">
        <f t="shared" ca="1" si="48"/>
        <v>0</v>
      </c>
      <c r="BI72">
        <f t="shared" ca="1" si="49"/>
        <v>0</v>
      </c>
      <c r="BJ72" s="27">
        <f t="shared" ca="1" si="50"/>
        <v>0</v>
      </c>
      <c r="BK72">
        <f t="shared" ca="1" si="51"/>
        <v>0</v>
      </c>
      <c r="BL72" s="27" t="str">
        <f t="shared" ca="1" si="52"/>
        <v xml:space="preserve"> </v>
      </c>
      <c r="BM72" s="28">
        <f t="shared" ca="1" si="53"/>
        <v>0</v>
      </c>
      <c r="BN72" s="27">
        <f t="shared" ca="1" si="54"/>
        <v>0</v>
      </c>
      <c r="BO72">
        <f t="shared" ca="1" si="55"/>
        <v>74</v>
      </c>
      <c r="BP72" s="27">
        <f t="shared" ca="1" si="56"/>
        <v>1.0940272028385571E-2</v>
      </c>
      <c r="BQ72" s="28">
        <f t="shared" ca="1" si="57"/>
        <v>77</v>
      </c>
      <c r="BR72" s="27">
        <f t="shared" ca="1" si="58"/>
        <v>1.1383796570076878E-2</v>
      </c>
      <c r="BS72">
        <f t="shared" ca="1" si="59"/>
        <v>10</v>
      </c>
      <c r="BT72" s="43">
        <f t="shared" ca="1" si="60"/>
        <v>0.43478260869565216</v>
      </c>
      <c r="BU72" s="150">
        <f t="shared" ca="1" si="61"/>
        <v>1</v>
      </c>
      <c r="BV72" s="150">
        <f t="shared" ca="1" si="62"/>
        <v>6</v>
      </c>
      <c r="BW72" s="150">
        <f t="shared" ca="1" si="63"/>
        <v>0</v>
      </c>
      <c r="BX72" s="150">
        <f t="shared" ca="1" si="64"/>
        <v>4</v>
      </c>
      <c r="BY72">
        <f t="shared" ca="1" si="65"/>
        <v>11</v>
      </c>
      <c r="BZ72" s="27">
        <f t="shared" ca="1" si="66"/>
        <v>1.6262566528681254E-3</v>
      </c>
      <c r="CA72">
        <f t="shared" ca="1" si="67"/>
        <v>0</v>
      </c>
      <c r="CB72" s="27">
        <f t="shared" ca="1" si="68"/>
        <v>0</v>
      </c>
      <c r="CC72" s="28">
        <f t="shared" ca="1" si="69"/>
        <v>13</v>
      </c>
      <c r="CD72" s="27">
        <f t="shared" ca="1" si="70"/>
        <v>1.077943615257048E-2</v>
      </c>
      <c r="CE72" s="28">
        <f t="shared" ca="1" si="71"/>
        <v>0</v>
      </c>
      <c r="CF72" s="27">
        <f t="shared" ca="1" si="72"/>
        <v>0</v>
      </c>
      <c r="CG72" s="28">
        <f t="shared" ca="1" si="73"/>
        <v>13</v>
      </c>
      <c r="CH72" s="27">
        <f t="shared" ca="1" si="74"/>
        <v>1.077943615257048E-2</v>
      </c>
      <c r="CI72" s="28">
        <f t="shared" ca="1" si="75"/>
        <v>25</v>
      </c>
      <c r="CJ72" s="27">
        <f t="shared" ca="1" si="76"/>
        <v>6.6613375965893949E-3</v>
      </c>
      <c r="CK72" s="28">
        <f t="shared" ca="1" si="77"/>
        <v>0</v>
      </c>
      <c r="CL72" s="27">
        <f t="shared" ca="1" si="78"/>
        <v>0</v>
      </c>
      <c r="CM72" s="28">
        <f t="shared" ca="1" si="79"/>
        <v>25</v>
      </c>
      <c r="CN72" s="27">
        <f t="shared" ca="1" si="80"/>
        <v>6.6613375965893949E-3</v>
      </c>
      <c r="CO72" s="28">
        <f t="shared" ca="1" si="81"/>
        <v>37</v>
      </c>
      <c r="CP72" s="27">
        <f t="shared" ca="1" si="82"/>
        <v>2.0647321428571428E-2</v>
      </c>
      <c r="CQ72" s="28">
        <f t="shared" ca="1" si="83"/>
        <v>1</v>
      </c>
      <c r="CR72" s="27">
        <f t="shared" ca="1" si="84"/>
        <v>7.6923076923076927E-2</v>
      </c>
      <c r="CS72" s="28">
        <f t="shared" ca="1" si="85"/>
        <v>2</v>
      </c>
      <c r="CT72" s="27">
        <f t="shared" ca="1" si="86"/>
        <v>0.15384615384615385</v>
      </c>
      <c r="CU72">
        <f t="shared" ca="1" si="87"/>
        <v>88</v>
      </c>
      <c r="CV72" s="27">
        <f t="shared" ca="1" si="88"/>
        <v>1.3010053222945003E-2</v>
      </c>
    </row>
    <row r="73" spans="1:100" ht="15" x14ac:dyDescent="0.2">
      <c r="A73" s="23">
        <v>63</v>
      </c>
      <c r="B73" s="12" t="s">
        <v>144</v>
      </c>
      <c r="E73" s="92" t="s">
        <v>169</v>
      </c>
      <c r="F73" s="92" t="s">
        <v>169</v>
      </c>
      <c r="G73" s="92" t="s">
        <v>169</v>
      </c>
      <c r="H73">
        <f t="shared" ca="1" si="0"/>
        <v>5167</v>
      </c>
      <c r="I73">
        <f t="shared" ca="1" si="1"/>
        <v>5167</v>
      </c>
      <c r="J73">
        <f t="shared" ca="1" si="2"/>
        <v>1713</v>
      </c>
      <c r="K73">
        <f t="shared" ca="1" si="3"/>
        <v>2396</v>
      </c>
      <c r="L73">
        <f t="shared" ca="1" si="4"/>
        <v>1058</v>
      </c>
      <c r="M73" s="63">
        <f t="shared" ca="1" si="5"/>
        <v>0</v>
      </c>
      <c r="N73">
        <f t="shared" ca="1" si="6"/>
        <v>1713</v>
      </c>
      <c r="O73">
        <f t="shared" ca="1" si="7"/>
        <v>2396</v>
      </c>
      <c r="P73">
        <f t="shared" ca="1" si="8"/>
        <v>3</v>
      </c>
      <c r="Q73">
        <f t="shared" ca="1" si="9"/>
        <v>1054</v>
      </c>
      <c r="R73">
        <f t="shared" ca="1" si="10"/>
        <v>1</v>
      </c>
      <c r="S73">
        <f t="shared" ca="1" si="11"/>
        <v>5167</v>
      </c>
      <c r="T73">
        <f t="shared" ca="1" si="12"/>
        <v>0</v>
      </c>
      <c r="U73">
        <f t="shared" ca="1" si="13"/>
        <v>0</v>
      </c>
      <c r="V73">
        <f t="shared" ca="1" si="14"/>
        <v>0</v>
      </c>
      <c r="W73">
        <f t="shared" ca="1" si="15"/>
        <v>0</v>
      </c>
      <c r="X73">
        <f t="shared" ca="1" si="16"/>
        <v>3</v>
      </c>
      <c r="Y73">
        <f t="shared" ca="1" si="17"/>
        <v>3</v>
      </c>
      <c r="Z73" s="63">
        <f t="shared" ca="1" si="18"/>
        <v>0</v>
      </c>
      <c r="AA73">
        <f t="shared" ca="1" si="19"/>
        <v>5</v>
      </c>
      <c r="AB73" t="str">
        <f t="shared" ca="1" si="20"/>
        <v xml:space="preserve"> </v>
      </c>
      <c r="AG73">
        <f t="shared" ca="1" si="21"/>
        <v>2</v>
      </c>
      <c r="AH73" s="27">
        <f t="shared" ca="1" si="22"/>
        <v>1.1675423234092236E-3</v>
      </c>
      <c r="AI73">
        <f t="shared" ca="1" si="23"/>
        <v>1</v>
      </c>
      <c r="AJ73" s="27">
        <f t="shared" ca="1" si="24"/>
        <v>4.1736227045075126E-4</v>
      </c>
      <c r="AK73">
        <f t="shared" ca="1" si="25"/>
        <v>0</v>
      </c>
      <c r="AL73" s="27">
        <f t="shared" ca="1" si="26"/>
        <v>0</v>
      </c>
      <c r="AM73">
        <f t="shared" ca="1" si="27"/>
        <v>1</v>
      </c>
      <c r="AN73" s="27">
        <f t="shared" ca="1" si="28"/>
        <v>9.4876660341555979E-4</v>
      </c>
      <c r="AO73" t="str">
        <f t="shared" ca="1" si="29"/>
        <v xml:space="preserve">     NA</v>
      </c>
      <c r="AP73" s="27" t="str">
        <f t="shared" ca="1" si="30"/>
        <v xml:space="preserve"> </v>
      </c>
      <c r="AQ73">
        <f t="shared" ca="1" si="31"/>
        <v>4</v>
      </c>
      <c r="AR73" s="27">
        <f t="shared" ca="1" si="32"/>
        <v>7.7414360363847496E-4</v>
      </c>
      <c r="AS73">
        <f t="shared" ca="1" si="33"/>
        <v>42</v>
      </c>
      <c r="AT73" s="27">
        <f t="shared" ca="1" si="34"/>
        <v>2.4518388791593695E-2</v>
      </c>
      <c r="AU73">
        <f t="shared" ca="1" si="35"/>
        <v>47</v>
      </c>
      <c r="AV73" s="27">
        <f t="shared" ca="1" si="36"/>
        <v>1.961602671118531E-2</v>
      </c>
      <c r="AW73">
        <f t="shared" ca="1" si="37"/>
        <v>0</v>
      </c>
      <c r="AX73" s="27">
        <f t="shared" ca="1" si="38"/>
        <v>0</v>
      </c>
      <c r="AY73">
        <f t="shared" ca="1" si="39"/>
        <v>43</v>
      </c>
      <c r="AZ73" s="27">
        <f t="shared" ca="1" si="40"/>
        <v>4.0796963946869068E-2</v>
      </c>
      <c r="BA73">
        <f t="shared" ca="1" si="41"/>
        <v>0</v>
      </c>
      <c r="BB73" s="27">
        <f t="shared" ca="1" si="42"/>
        <v>0</v>
      </c>
      <c r="BC73">
        <f t="shared" ca="1" si="43"/>
        <v>132</v>
      </c>
      <c r="BD73" s="27">
        <f t="shared" ca="1" si="44"/>
        <v>2.5546738920069673E-2</v>
      </c>
      <c r="BE73" s="28">
        <f t="shared" ca="1" si="45"/>
        <v>136</v>
      </c>
      <c r="BF73" s="27">
        <f t="shared" ca="1" si="46"/>
        <v>2.6320882523708147E-2</v>
      </c>
      <c r="BG73">
        <f t="shared" ca="1" si="47"/>
        <v>0</v>
      </c>
      <c r="BH73" s="27" t="str">
        <f t="shared" ca="1" si="48"/>
        <v xml:space="preserve"> </v>
      </c>
      <c r="BI73">
        <f t="shared" ca="1" si="49"/>
        <v>0</v>
      </c>
      <c r="BJ73" s="27" t="str">
        <f t="shared" ca="1" si="50"/>
        <v xml:space="preserve"> </v>
      </c>
      <c r="BK73">
        <f t="shared" ca="1" si="51"/>
        <v>0</v>
      </c>
      <c r="BL73" s="27" t="str">
        <f t="shared" ca="1" si="52"/>
        <v xml:space="preserve"> </v>
      </c>
      <c r="BM73" s="28">
        <f t="shared" ca="1" si="53"/>
        <v>0</v>
      </c>
      <c r="BN73" s="27" t="str">
        <f t="shared" ca="1" si="54"/>
        <v xml:space="preserve"> </v>
      </c>
      <c r="BO73">
        <f t="shared" ca="1" si="55"/>
        <v>132</v>
      </c>
      <c r="BP73" s="27">
        <f t="shared" ca="1" si="56"/>
        <v>2.5546738920069673E-2</v>
      </c>
      <c r="BQ73" s="28">
        <f t="shared" ca="1" si="57"/>
        <v>136</v>
      </c>
      <c r="BR73" s="27">
        <f t="shared" ca="1" si="58"/>
        <v>2.6320882523708147E-2</v>
      </c>
      <c r="BS73">
        <f t="shared" ca="1" si="59"/>
        <v>2</v>
      </c>
      <c r="BT73" s="43">
        <f t="shared" ca="1" si="60"/>
        <v>0.4</v>
      </c>
      <c r="BU73" s="150">
        <f t="shared" ca="1" si="61"/>
        <v>0</v>
      </c>
      <c r="BV73" s="150">
        <f t="shared" ca="1" si="62"/>
        <v>8</v>
      </c>
      <c r="BW73" s="150">
        <f t="shared" ca="1" si="63"/>
        <v>0</v>
      </c>
      <c r="BX73" s="150">
        <f t="shared" ca="1" si="64"/>
        <v>0</v>
      </c>
      <c r="BY73">
        <f t="shared" ca="1" si="65"/>
        <v>8</v>
      </c>
      <c r="BZ73" s="27">
        <f t="shared" ca="1" si="66"/>
        <v>1.5482872072769499E-3</v>
      </c>
      <c r="CA73" t="str">
        <f t="shared" ca="1" si="67"/>
        <v xml:space="preserve">     NA</v>
      </c>
      <c r="CB73" s="27" t="str">
        <f t="shared" ca="1" si="68"/>
        <v xml:space="preserve"> </v>
      </c>
      <c r="CC73" s="28">
        <f t="shared" ca="1" si="69"/>
        <v>42</v>
      </c>
      <c r="CD73" s="27">
        <f t="shared" ca="1" si="70"/>
        <v>2.4518388791593695E-2</v>
      </c>
      <c r="CE73" s="28">
        <f t="shared" ca="1" si="71"/>
        <v>2</v>
      </c>
      <c r="CF73" s="27">
        <f t="shared" ca="1" si="72"/>
        <v>1.1675423234092236E-3</v>
      </c>
      <c r="CG73" s="28">
        <f t="shared" ca="1" si="73"/>
        <v>44</v>
      </c>
      <c r="CH73" s="27">
        <f t="shared" ca="1" si="74"/>
        <v>2.5685931115002919E-2</v>
      </c>
      <c r="CI73" s="28">
        <f t="shared" ca="1" si="75"/>
        <v>47</v>
      </c>
      <c r="CJ73" s="27">
        <f t="shared" ca="1" si="76"/>
        <v>1.961602671118531E-2</v>
      </c>
      <c r="CK73" s="28">
        <f t="shared" ca="1" si="77"/>
        <v>1</v>
      </c>
      <c r="CL73" s="27">
        <f t="shared" ca="1" si="78"/>
        <v>4.1736227045075126E-4</v>
      </c>
      <c r="CM73" s="28">
        <f t="shared" ca="1" si="79"/>
        <v>48</v>
      </c>
      <c r="CN73" s="27">
        <f t="shared" ca="1" si="80"/>
        <v>2.003338898163606E-2</v>
      </c>
      <c r="CO73" s="28">
        <f t="shared" ca="1" si="81"/>
        <v>44</v>
      </c>
      <c r="CP73" s="27">
        <f t="shared" ca="1" si="82"/>
        <v>4.1745730550284632E-2</v>
      </c>
      <c r="CQ73" s="28">
        <f t="shared" ca="1" si="83"/>
        <v>0</v>
      </c>
      <c r="CR73" s="27">
        <f t="shared" ca="1" si="84"/>
        <v>0</v>
      </c>
      <c r="CS73" s="28">
        <f t="shared" ca="1" si="85"/>
        <v>0</v>
      </c>
      <c r="CT73" s="27">
        <f t="shared" ca="1" si="86"/>
        <v>0</v>
      </c>
      <c r="CU73">
        <f t="shared" ca="1" si="87"/>
        <v>144</v>
      </c>
      <c r="CV73" s="27">
        <f t="shared" ca="1" si="88"/>
        <v>2.7869169730985098E-2</v>
      </c>
    </row>
    <row r="74" spans="1:100" ht="15" x14ac:dyDescent="0.2">
      <c r="A74" s="23">
        <v>64</v>
      </c>
      <c r="B74" s="12" t="s">
        <v>111</v>
      </c>
      <c r="E74" s="92" t="s">
        <v>171</v>
      </c>
      <c r="F74" s="92" t="s">
        <v>171</v>
      </c>
      <c r="G74" s="92" t="s">
        <v>171</v>
      </c>
      <c r="H74">
        <f t="shared" ca="1" si="0"/>
        <v>178442</v>
      </c>
      <c r="I74">
        <f t="shared" ca="1" si="1"/>
        <v>178442</v>
      </c>
      <c r="J74">
        <f t="shared" ca="1" si="2"/>
        <v>33254</v>
      </c>
      <c r="K74">
        <f t="shared" ca="1" si="3"/>
        <v>88789</v>
      </c>
      <c r="L74">
        <f t="shared" ca="1" si="4"/>
        <v>56399</v>
      </c>
      <c r="M74" s="63">
        <f t="shared" ca="1" si="5"/>
        <v>0</v>
      </c>
      <c r="N74">
        <f t="shared" ca="1" si="6"/>
        <v>33235</v>
      </c>
      <c r="O74">
        <f t="shared" ca="1" si="7"/>
        <v>88758</v>
      </c>
      <c r="P74">
        <f t="shared" ca="1" si="8"/>
        <v>195</v>
      </c>
      <c r="Q74">
        <f t="shared" ca="1" si="9"/>
        <v>56186</v>
      </c>
      <c r="R74">
        <f t="shared" ca="1" si="10"/>
        <v>18</v>
      </c>
      <c r="S74">
        <f t="shared" ca="1" si="11"/>
        <v>178392</v>
      </c>
      <c r="T74">
        <f t="shared" ca="1" si="12"/>
        <v>19</v>
      </c>
      <c r="U74">
        <f t="shared" ca="1" si="13"/>
        <v>31</v>
      </c>
      <c r="V74">
        <f t="shared" ca="1" si="14"/>
        <v>0</v>
      </c>
      <c r="W74">
        <f t="shared" ca="1" si="15"/>
        <v>50</v>
      </c>
      <c r="X74">
        <f t="shared" ca="1" si="16"/>
        <v>195</v>
      </c>
      <c r="Y74">
        <f t="shared" ca="1" si="17"/>
        <v>195</v>
      </c>
      <c r="Z74" s="63">
        <f t="shared" ca="1" si="18"/>
        <v>0</v>
      </c>
      <c r="AA74">
        <f t="shared" ca="1" si="19"/>
        <v>281</v>
      </c>
      <c r="AB74">
        <f t="shared" ca="1" si="20"/>
        <v>7</v>
      </c>
      <c r="AG74">
        <f t="shared" ca="1" si="21"/>
        <v>7</v>
      </c>
      <c r="AH74" s="27">
        <f t="shared" ca="1" si="22"/>
        <v>2.1062133293214984E-4</v>
      </c>
      <c r="AI74">
        <f t="shared" ca="1" si="23"/>
        <v>21</v>
      </c>
      <c r="AJ74" s="27">
        <f t="shared" ca="1" si="24"/>
        <v>2.365983911309403E-4</v>
      </c>
      <c r="AK74">
        <f t="shared" ca="1" si="25"/>
        <v>0</v>
      </c>
      <c r="AL74" s="27">
        <f t="shared" ca="1" si="26"/>
        <v>0</v>
      </c>
      <c r="AM74">
        <f t="shared" ca="1" si="27"/>
        <v>100</v>
      </c>
      <c r="AN74" s="27">
        <f t="shared" ca="1" si="28"/>
        <v>1.7798027978499981E-3</v>
      </c>
      <c r="AO74">
        <f t="shared" ca="1" si="29"/>
        <v>0</v>
      </c>
      <c r="AP74" s="27">
        <f t="shared" ca="1" si="30"/>
        <v>0</v>
      </c>
      <c r="AQ74">
        <f t="shared" ca="1" si="31"/>
        <v>128</v>
      </c>
      <c r="AR74" s="27">
        <f t="shared" ca="1" si="32"/>
        <v>7.1752096506569807E-4</v>
      </c>
      <c r="AS74">
        <f t="shared" ca="1" si="33"/>
        <v>271</v>
      </c>
      <c r="AT74" s="27">
        <f t="shared" ca="1" si="34"/>
        <v>8.1540544606589441E-3</v>
      </c>
      <c r="AU74">
        <f t="shared" ca="1" si="35"/>
        <v>933</v>
      </c>
      <c r="AV74" s="27">
        <f t="shared" ca="1" si="36"/>
        <v>1.0511728520246063E-2</v>
      </c>
      <c r="AW74">
        <f t="shared" ca="1" si="37"/>
        <v>3</v>
      </c>
      <c r="AX74" s="27">
        <f t="shared" ca="1" si="38"/>
        <v>1.5384615384615385E-2</v>
      </c>
      <c r="AY74">
        <f t="shared" ca="1" si="39"/>
        <v>720</v>
      </c>
      <c r="AZ74" s="27">
        <f t="shared" ca="1" si="40"/>
        <v>1.2814580144519987E-2</v>
      </c>
      <c r="BA74">
        <f t="shared" ca="1" si="41"/>
        <v>0</v>
      </c>
      <c r="BB74" s="27">
        <f t="shared" ca="1" si="42"/>
        <v>0</v>
      </c>
      <c r="BC74">
        <f t="shared" ca="1" si="43"/>
        <v>1927</v>
      </c>
      <c r="BD74" s="27">
        <f t="shared" ca="1" si="44"/>
        <v>1.0802053903762501E-2</v>
      </c>
      <c r="BE74" s="28">
        <f t="shared" ca="1" si="45"/>
        <v>2055</v>
      </c>
      <c r="BF74" s="27">
        <f t="shared" ca="1" si="46"/>
        <v>1.1519574868828198E-2</v>
      </c>
      <c r="BG74">
        <f t="shared" ca="1" si="47"/>
        <v>0</v>
      </c>
      <c r="BH74" s="27">
        <f t="shared" ca="1" si="48"/>
        <v>0</v>
      </c>
      <c r="BI74">
        <f t="shared" ca="1" si="49"/>
        <v>5</v>
      </c>
      <c r="BJ74" s="27">
        <f t="shared" ca="1" si="50"/>
        <v>0.16129032258064516</v>
      </c>
      <c r="BK74">
        <f t="shared" ca="1" si="51"/>
        <v>0</v>
      </c>
      <c r="BL74" s="27" t="str">
        <f t="shared" ca="1" si="52"/>
        <v xml:space="preserve"> </v>
      </c>
      <c r="BM74" s="28">
        <f t="shared" ca="1" si="53"/>
        <v>5</v>
      </c>
      <c r="BN74" s="27">
        <f t="shared" ca="1" si="54"/>
        <v>0.1</v>
      </c>
      <c r="BO74">
        <f t="shared" ca="1" si="55"/>
        <v>1932</v>
      </c>
      <c r="BP74" s="27">
        <f t="shared" ca="1" si="56"/>
        <v>1.0827047443987402E-2</v>
      </c>
      <c r="BQ74" s="28">
        <f t="shared" ca="1" si="57"/>
        <v>2060</v>
      </c>
      <c r="BR74" s="27">
        <f t="shared" ca="1" si="58"/>
        <v>1.1544367357460688E-2</v>
      </c>
      <c r="BS74">
        <f t="shared" ca="1" si="59"/>
        <v>86</v>
      </c>
      <c r="BT74" s="43">
        <f t="shared" ca="1" si="60"/>
        <v>0.30604982206405695</v>
      </c>
      <c r="BU74" s="150">
        <f t="shared" ca="1" si="61"/>
        <v>66</v>
      </c>
      <c r="BV74" s="150">
        <f t="shared" ca="1" si="62"/>
        <v>276</v>
      </c>
      <c r="BW74" s="150">
        <f t="shared" ca="1" si="63"/>
        <v>0</v>
      </c>
      <c r="BX74" s="150">
        <f t="shared" ca="1" si="64"/>
        <v>167</v>
      </c>
      <c r="BY74">
        <f t="shared" ca="1" si="65"/>
        <v>509</v>
      </c>
      <c r="BZ74" s="27">
        <f t="shared" ca="1" si="66"/>
        <v>2.8524674684211118E-3</v>
      </c>
      <c r="CA74">
        <f t="shared" ca="1" si="67"/>
        <v>0</v>
      </c>
      <c r="CB74" s="27">
        <f t="shared" ca="1" si="68"/>
        <v>0</v>
      </c>
      <c r="CC74" s="28">
        <f t="shared" ca="1" si="69"/>
        <v>271</v>
      </c>
      <c r="CD74" s="27">
        <f t="shared" ca="1" si="70"/>
        <v>8.1493955614362189E-3</v>
      </c>
      <c r="CE74" s="28">
        <f t="shared" ca="1" si="71"/>
        <v>7</v>
      </c>
      <c r="CF74" s="27">
        <f t="shared" ca="1" si="72"/>
        <v>2.1050099236182113E-4</v>
      </c>
      <c r="CG74" s="28">
        <f t="shared" ca="1" si="73"/>
        <v>278</v>
      </c>
      <c r="CH74" s="27">
        <f t="shared" ca="1" si="74"/>
        <v>8.359896553798039E-3</v>
      </c>
      <c r="CI74" s="28">
        <f t="shared" ca="1" si="75"/>
        <v>938</v>
      </c>
      <c r="CJ74" s="27">
        <f t="shared" ca="1" si="76"/>
        <v>1.056437171271216E-2</v>
      </c>
      <c r="CK74" s="28">
        <f t="shared" ca="1" si="77"/>
        <v>21</v>
      </c>
      <c r="CL74" s="27">
        <f t="shared" ca="1" si="78"/>
        <v>2.365157846129588E-4</v>
      </c>
      <c r="CM74" s="28">
        <f t="shared" ca="1" si="79"/>
        <v>959</v>
      </c>
      <c r="CN74" s="27">
        <f t="shared" ca="1" si="80"/>
        <v>1.0800887497325119E-2</v>
      </c>
      <c r="CO74" s="28">
        <f t="shared" ca="1" si="81"/>
        <v>820</v>
      </c>
      <c r="CP74" s="27">
        <f t="shared" ca="1" si="82"/>
        <v>1.4594382942369985E-2</v>
      </c>
      <c r="CQ74" s="28">
        <f t="shared" ca="1" si="83"/>
        <v>3</v>
      </c>
      <c r="CR74" s="27">
        <f t="shared" ca="1" si="84"/>
        <v>1.5384615384615385E-2</v>
      </c>
      <c r="CS74" s="28">
        <f t="shared" ca="1" si="85"/>
        <v>3</v>
      </c>
      <c r="CT74" s="27">
        <f t="shared" ca="1" si="86"/>
        <v>1.5384615384615385E-2</v>
      </c>
      <c r="CU74">
        <f t="shared" ca="1" si="87"/>
        <v>2569</v>
      </c>
      <c r="CV74" s="27">
        <f t="shared" ca="1" si="88"/>
        <v>1.4396834825881799E-2</v>
      </c>
    </row>
    <row r="75" spans="1:100" ht="15" x14ac:dyDescent="0.2">
      <c r="A75" s="23">
        <v>65</v>
      </c>
      <c r="B75" s="12" t="s">
        <v>48</v>
      </c>
      <c r="E75" s="92" t="s">
        <v>171</v>
      </c>
      <c r="F75" s="92" t="s">
        <v>171</v>
      </c>
      <c r="G75" s="92" t="s">
        <v>171</v>
      </c>
      <c r="H75">
        <f t="shared" ca="1" si="0"/>
        <v>11677</v>
      </c>
      <c r="I75">
        <f t="shared" ca="1" si="1"/>
        <v>11677</v>
      </c>
      <c r="J75">
        <f t="shared" ca="1" si="2"/>
        <v>3174</v>
      </c>
      <c r="K75">
        <f t="shared" ca="1" si="3"/>
        <v>5910</v>
      </c>
      <c r="L75">
        <f t="shared" ca="1" si="4"/>
        <v>2593</v>
      </c>
      <c r="M75" s="63">
        <f t="shared" ca="1" si="5"/>
        <v>0</v>
      </c>
      <c r="N75">
        <f t="shared" ca="1" si="6"/>
        <v>3172</v>
      </c>
      <c r="O75">
        <f t="shared" ca="1" si="7"/>
        <v>5909</v>
      </c>
      <c r="P75">
        <f t="shared" ca="1" si="8"/>
        <v>5</v>
      </c>
      <c r="Q75">
        <f t="shared" ca="1" si="9"/>
        <v>2583</v>
      </c>
      <c r="R75">
        <f t="shared" ca="1" si="10"/>
        <v>5</v>
      </c>
      <c r="S75">
        <f t="shared" ca="1" si="11"/>
        <v>11674</v>
      </c>
      <c r="T75">
        <f t="shared" ca="1" si="12"/>
        <v>2</v>
      </c>
      <c r="U75">
        <f t="shared" ca="1" si="13"/>
        <v>1</v>
      </c>
      <c r="V75">
        <f t="shared" ca="1" si="14"/>
        <v>0</v>
      </c>
      <c r="W75">
        <f t="shared" ca="1" si="15"/>
        <v>3</v>
      </c>
      <c r="X75">
        <f t="shared" ca="1" si="16"/>
        <v>5</v>
      </c>
      <c r="Y75">
        <f t="shared" ca="1" si="17"/>
        <v>5</v>
      </c>
      <c r="Z75" s="63">
        <f t="shared" ca="1" si="18"/>
        <v>0</v>
      </c>
      <c r="AA75">
        <f t="shared" ca="1" si="19"/>
        <v>6</v>
      </c>
      <c r="AB75">
        <f t="shared" ca="1" si="20"/>
        <v>9</v>
      </c>
      <c r="AG75">
        <f t="shared" ca="1" si="21"/>
        <v>0</v>
      </c>
      <c r="AH75" s="27">
        <f t="shared" ca="1" si="22"/>
        <v>0</v>
      </c>
      <c r="AI75">
        <f t="shared" ca="1" si="23"/>
        <v>1</v>
      </c>
      <c r="AJ75" s="27">
        <f t="shared" ca="1" si="24"/>
        <v>1.6923337282112033E-4</v>
      </c>
      <c r="AK75">
        <f t="shared" ca="1" si="25"/>
        <v>0</v>
      </c>
      <c r="AL75" s="27">
        <f t="shared" ca="1" si="26"/>
        <v>0</v>
      </c>
      <c r="AM75">
        <f t="shared" ca="1" si="27"/>
        <v>0</v>
      </c>
      <c r="AN75" s="27">
        <f t="shared" ca="1" si="28"/>
        <v>0</v>
      </c>
      <c r="AO75">
        <f t="shared" ca="1" si="29"/>
        <v>0</v>
      </c>
      <c r="AP75" s="27">
        <f t="shared" ca="1" si="30"/>
        <v>0</v>
      </c>
      <c r="AQ75">
        <f t="shared" ca="1" si="31"/>
        <v>1</v>
      </c>
      <c r="AR75" s="27">
        <f t="shared" ca="1" si="32"/>
        <v>8.5660442007880766E-5</v>
      </c>
      <c r="AS75">
        <f t="shared" ca="1" si="33"/>
        <v>14</v>
      </c>
      <c r="AT75" s="27">
        <f t="shared" ca="1" si="34"/>
        <v>4.4136191677175288E-3</v>
      </c>
      <c r="AU75">
        <f t="shared" ca="1" si="35"/>
        <v>52</v>
      </c>
      <c r="AV75" s="27">
        <f t="shared" ca="1" si="36"/>
        <v>8.8001353866982573E-3</v>
      </c>
      <c r="AW75">
        <f t="shared" ca="1" si="37"/>
        <v>0</v>
      </c>
      <c r="AX75" s="27">
        <f t="shared" ca="1" si="38"/>
        <v>0</v>
      </c>
      <c r="AY75">
        <f t="shared" ca="1" si="39"/>
        <v>27</v>
      </c>
      <c r="AZ75" s="27">
        <f t="shared" ca="1" si="40"/>
        <v>1.0452961672473868E-2</v>
      </c>
      <c r="BA75">
        <f t="shared" ca="1" si="41"/>
        <v>0</v>
      </c>
      <c r="BB75" s="27">
        <f t="shared" ca="1" si="42"/>
        <v>0</v>
      </c>
      <c r="BC75">
        <f t="shared" ca="1" si="43"/>
        <v>93</v>
      </c>
      <c r="BD75" s="27">
        <f t="shared" ca="1" si="44"/>
        <v>7.9664211067329103E-3</v>
      </c>
      <c r="BE75" s="28">
        <f t="shared" ca="1" si="45"/>
        <v>94</v>
      </c>
      <c r="BF75" s="27">
        <f t="shared" ca="1" si="46"/>
        <v>8.0520815487407915E-3</v>
      </c>
      <c r="BG75">
        <f t="shared" ca="1" si="47"/>
        <v>0</v>
      </c>
      <c r="BH75" s="27">
        <f t="shared" ca="1" si="48"/>
        <v>0</v>
      </c>
      <c r="BI75">
        <f t="shared" ca="1" si="49"/>
        <v>0</v>
      </c>
      <c r="BJ75" s="27">
        <f t="shared" ca="1" si="50"/>
        <v>0</v>
      </c>
      <c r="BK75">
        <f t="shared" ca="1" si="51"/>
        <v>0</v>
      </c>
      <c r="BL75" s="27" t="str">
        <f t="shared" ca="1" si="52"/>
        <v xml:space="preserve"> </v>
      </c>
      <c r="BM75" s="28">
        <f t="shared" ca="1" si="53"/>
        <v>0</v>
      </c>
      <c r="BN75" s="27">
        <f t="shared" ca="1" si="54"/>
        <v>0</v>
      </c>
      <c r="BO75">
        <f t="shared" ca="1" si="55"/>
        <v>93</v>
      </c>
      <c r="BP75" s="27">
        <f t="shared" ca="1" si="56"/>
        <v>7.9643744112357622E-3</v>
      </c>
      <c r="BQ75" s="28">
        <f t="shared" ca="1" si="57"/>
        <v>94</v>
      </c>
      <c r="BR75" s="27">
        <f t="shared" ca="1" si="58"/>
        <v>8.0500128457651789E-3</v>
      </c>
      <c r="BS75">
        <f t="shared" ca="1" si="59"/>
        <v>1</v>
      </c>
      <c r="BT75" s="43">
        <f t="shared" ca="1" si="60"/>
        <v>0.16666666666666666</v>
      </c>
      <c r="BU75" s="150">
        <f t="shared" ca="1" si="61"/>
        <v>11</v>
      </c>
      <c r="BV75" s="150">
        <f t="shared" ca="1" si="62"/>
        <v>35</v>
      </c>
      <c r="BW75" s="150">
        <f t="shared" ca="1" si="63"/>
        <v>2</v>
      </c>
      <c r="BX75" s="150">
        <f t="shared" ca="1" si="64"/>
        <v>19</v>
      </c>
      <c r="BY75">
        <f t="shared" ca="1" si="65"/>
        <v>67</v>
      </c>
      <c r="BZ75" s="27">
        <f t="shared" ca="1" si="66"/>
        <v>5.7377751134709259E-3</v>
      </c>
      <c r="CA75">
        <f t="shared" ca="1" si="67"/>
        <v>0</v>
      </c>
      <c r="CB75" s="27">
        <f t="shared" ca="1" si="68"/>
        <v>0</v>
      </c>
      <c r="CC75" s="28">
        <f t="shared" ca="1" si="69"/>
        <v>14</v>
      </c>
      <c r="CD75" s="27">
        <f t="shared" ca="1" si="70"/>
        <v>4.4108380592312538E-3</v>
      </c>
      <c r="CE75" s="28">
        <f t="shared" ca="1" si="71"/>
        <v>0</v>
      </c>
      <c r="CF75" s="27">
        <f t="shared" ca="1" si="72"/>
        <v>0</v>
      </c>
      <c r="CG75" s="28">
        <f t="shared" ca="1" si="73"/>
        <v>14</v>
      </c>
      <c r="CH75" s="27">
        <f t="shared" ca="1" si="74"/>
        <v>4.4108380592312538E-3</v>
      </c>
      <c r="CI75" s="28">
        <f t="shared" ca="1" si="75"/>
        <v>52</v>
      </c>
      <c r="CJ75" s="27">
        <f t="shared" ca="1" si="76"/>
        <v>8.7986463620981382E-3</v>
      </c>
      <c r="CK75" s="28">
        <f t="shared" ca="1" si="77"/>
        <v>1</v>
      </c>
      <c r="CL75" s="27">
        <f t="shared" ca="1" si="78"/>
        <v>1.6920473773265651E-4</v>
      </c>
      <c r="CM75" s="28">
        <f t="shared" ca="1" si="79"/>
        <v>53</v>
      </c>
      <c r="CN75" s="27">
        <f t="shared" ca="1" si="80"/>
        <v>8.9678510998307953E-3</v>
      </c>
      <c r="CO75" s="28">
        <f t="shared" ca="1" si="81"/>
        <v>27</v>
      </c>
      <c r="CP75" s="27">
        <f t="shared" ca="1" si="82"/>
        <v>1.0452961672473868E-2</v>
      </c>
      <c r="CQ75" s="28">
        <f t="shared" ca="1" si="83"/>
        <v>0</v>
      </c>
      <c r="CR75" s="27">
        <f t="shared" ca="1" si="84"/>
        <v>0</v>
      </c>
      <c r="CS75" s="28">
        <f t="shared" ca="1" si="85"/>
        <v>0</v>
      </c>
      <c r="CT75" s="27">
        <f t="shared" ca="1" si="86"/>
        <v>0</v>
      </c>
      <c r="CU75">
        <f t="shared" ca="1" si="87"/>
        <v>161</v>
      </c>
      <c r="CV75" s="27">
        <f t="shared" ca="1" si="88"/>
        <v>1.3787787959236105E-2</v>
      </c>
    </row>
    <row r="76" spans="1:100" ht="15" x14ac:dyDescent="0.2">
      <c r="A76" s="23">
        <v>66</v>
      </c>
      <c r="B76" s="12" t="s">
        <v>49</v>
      </c>
      <c r="E76" s="92" t="s">
        <v>171</v>
      </c>
      <c r="F76" s="92" t="s">
        <v>171</v>
      </c>
      <c r="G76" s="92" t="s">
        <v>171</v>
      </c>
      <c r="H76">
        <f t="shared" ref="H76:H77" ca="1" si="89">INDIRECT("'"&amp;CONCATENATE($A76," ",$B76)&amp;"'!C6")</f>
        <v>20594</v>
      </c>
      <c r="I76">
        <f t="shared" ref="I76" ca="1" si="90">SUM(J76:L76)</f>
        <v>20594</v>
      </c>
      <c r="J76">
        <f t="shared" ref="J76:J77" ca="1" si="91">SUM(INDIRECT("'"&amp;CONCATENATE($A76," ",$B76)&amp;"'!D21:F22"))</f>
        <v>4763</v>
      </c>
      <c r="K76">
        <f t="shared" ref="K76:K77" ca="1" si="92">SUM(INDIRECT("'"&amp;CONCATENATE($A76," ",$B76)&amp;"'!D23:F24"))</f>
        <v>11464</v>
      </c>
      <c r="L76">
        <f t="shared" ref="L76:L77" ca="1" si="93">SUM(INDIRECT("'"&amp;CONCATENATE($A76," ",$B76)&amp;"'!D27:F28"),INDIRECT("'"&amp;CONCATENATE($A76," ",$B76)&amp;"'!c8"))</f>
        <v>4367</v>
      </c>
      <c r="M76" s="63">
        <f t="shared" ref="M76" ca="1" si="94">H76-I76</f>
        <v>0</v>
      </c>
      <c r="N76">
        <f t="shared" ref="N76:N77" ca="1" si="95">SUM(INDIRECT("'"&amp;CONCATENATE($A76," ",$B76)&amp;"'!D21:F21"))</f>
        <v>4750</v>
      </c>
      <c r="O76">
        <f t="shared" ref="O76:O77" ca="1" si="96">SUM(INDIRECT("'"&amp;CONCATENATE($A76," ",$B76)&amp;"'!D23:F23"))</f>
        <v>11449</v>
      </c>
      <c r="P76">
        <f t="shared" ref="P76:P77" ca="1" si="97">SUM(INDIRECT("'"&amp;CONCATENATE($A76," ",$B76)&amp;"'!D25:F25"))</f>
        <v>31</v>
      </c>
      <c r="Q76">
        <f t="shared" ref="Q76:Q77" ca="1" si="98">SUM(INDIRECT("'"&amp;CONCATENATE($A76," ",$B76)&amp;"'!D27:F27"))</f>
        <v>4216</v>
      </c>
      <c r="R76">
        <f t="shared" ref="R76:R77" ca="1" si="99">SUM(INDIRECT("'"&amp;CONCATENATE($A76," ",$B76)&amp;"'!D28:F28"))</f>
        <v>120</v>
      </c>
      <c r="S76">
        <f t="shared" ref="S76" ca="1" si="100">SUM(N76:R76)</f>
        <v>20566</v>
      </c>
      <c r="T76">
        <f t="shared" ref="T76:T77" ca="1" si="101">SUM(INDIRECT("'"&amp;CONCATENATE($A76," ",$B76)&amp;"'!D22:E22"))</f>
        <v>13</v>
      </c>
      <c r="U76">
        <f t="shared" ref="U76:U77" ca="1" si="102">SUM(INDIRECT("'"&amp;CONCATENATE($A76," ",$B76)&amp;"'!D24:E24"))</f>
        <v>15</v>
      </c>
      <c r="V76">
        <f t="shared" ref="V76:V77" ca="1" si="103">SUM(INDIRECT("'"&amp;CONCATENATE($A76," ",$B76)&amp;"'!D26:E26"))</f>
        <v>0</v>
      </c>
      <c r="W76">
        <f t="shared" ref="W76" ca="1" si="104">SUM(T76,U76,V76)</f>
        <v>28</v>
      </c>
      <c r="X76">
        <f t="shared" ref="X76:X77" ca="1" si="105">INDIRECT("'"&amp;CONCATENATE($A76," ",$B76)&amp;"'!C8")</f>
        <v>31</v>
      </c>
      <c r="Y76">
        <f t="shared" ref="Y76:Y77" ca="1" si="106">IF(ISNUMBER(INDIRECT("'"&amp;CONCATENATE($A76," ",$B76)&amp;"'!H31")),INDIRECT("'"&amp;CONCATENATE($A76," ",$B76)&amp;"'!H31")," ")</f>
        <v>31</v>
      </c>
      <c r="Z76" s="63">
        <f t="shared" ref="Z76" ca="1" si="107">IFERROR(X76-Y76,INDIRECT("'"&amp;CONCATENATE($A76," ",$B76)&amp;"'!C8"))</f>
        <v>0</v>
      </c>
      <c r="AA76">
        <f t="shared" ref="AA76:AA77" ca="1" si="108">SUM(INDIRECT("'"&amp;CONCATENATE($A76," ",$B76)&amp;"'!C8:C9"))</f>
        <v>56</v>
      </c>
      <c r="AB76" t="str">
        <f t="shared" ref="AB76:AB77" ca="1" si="109">INDIRECT("'"&amp;CONCATENATE($A76," ",$B76)&amp;"'!k31")</f>
        <v xml:space="preserve"> </v>
      </c>
      <c r="AG76">
        <f t="shared" ref="AG76:AG77" ca="1" si="110">IF(ISNUMBER(INDIRECT("'"&amp;CONCATENATE($A76," ",$B76)&amp;"'!F21")),INDIRECT("'"&amp;CONCATENATE($A76," ",$B76)&amp;"'!F21"),"     NA")</f>
        <v>0</v>
      </c>
      <c r="AH76" s="27">
        <f t="shared" ref="AH76:AH77" ca="1" si="111">IF(ISNUMBER(AG76),IFERROR(AG76/N76," ")," ")</f>
        <v>0</v>
      </c>
      <c r="AI76">
        <f t="shared" ref="AI76:AI77" ca="1" si="112">IF(ISNUMBER(INDIRECT("'"&amp;CONCATENATE($A76," ",$B76)&amp;"'!F23")),INDIRECT("'"&amp;CONCATENATE($A76," ",$B76)&amp;"'!F23"),"     NA")</f>
        <v>0</v>
      </c>
      <c r="AJ76" s="27">
        <f t="shared" ref="AJ76:AJ77" ca="1" si="113">IF(ISNUMBER(AI76),IFERROR(AI76/O76," ")," ")</f>
        <v>0</v>
      </c>
      <c r="AK76">
        <f t="shared" ref="AK76:AK77" ca="1" si="114">IF(ISNUMBER(INDIRECT("'"&amp;CONCATENATE($A76," ",$B76)&amp;"'!F25")),INDIRECT("'"&amp;CONCATENATE($A76," ",$B76)&amp;"'!F25"),"     NA ")</f>
        <v>0</v>
      </c>
      <c r="AL76" s="27">
        <f t="shared" ref="AL76:AL77" ca="1" si="115">IFERROR(AK76/P76," ")</f>
        <v>0</v>
      </c>
      <c r="AM76">
        <f t="shared" ref="AM76:AM77" ca="1" si="116">IF(ISNUMBER(INDIRECT("'"&amp;CONCATENATE($A76," ",$B76)&amp;"'!F27")),INDIRECT("'"&amp;CONCATENATE($A76," ",$B76)&amp;"'!F27"),"     NA")</f>
        <v>11</v>
      </c>
      <c r="AN76" s="27">
        <f t="shared" ref="AN76:AN77" ca="1" si="117">IF(ISNUMBER(AM76),IFERROR(AM76/Q76," ")," ")</f>
        <v>2.6091081593927895E-3</v>
      </c>
      <c r="AO76">
        <f t="shared" ref="AO76:AO77" ca="1" si="118">IF(ISNUMBER(INDIRECT("'"&amp;CONCATENATE($A76," ",$B76)&amp;"'!F28")),INDIRECT("'"&amp;CONCATENATE($A76," ",$B76)&amp;"'!F28"),"     NA")</f>
        <v>0</v>
      </c>
      <c r="AP76" s="27">
        <f t="shared" ref="AP76:AP77" ca="1" si="119">IF(ISNUMBER(AO76),IFERROR(AO76/R76," ")," ")</f>
        <v>0</v>
      </c>
      <c r="AQ76">
        <f t="shared" ref="AQ76:AQ77" ca="1" si="120">IF(ISNUMBER(INDIRECT("'"&amp;CONCATENATE($A76," ",$B76)&amp;"'!F31")),INDIRECT("'"&amp;CONCATENATE($A76," ",$B76)&amp;"'!F31"),"     NA")</f>
        <v>11</v>
      </c>
      <c r="AR76" s="27">
        <f t="shared" ref="AR76:AR77" ca="1" si="121">IF(ISNUMBER(AQ76),IFERROR(AQ76/S76," ")," ")</f>
        <v>5.3486336672177383E-4</v>
      </c>
      <c r="AS76">
        <f t="shared" ref="AS76:AS77" ca="1" si="122">IF(ISNUMBER(INDIRECT("'"&amp;CONCATENATE($A76," ",$B76)&amp;"'!E21")),INDIRECT("'"&amp;CONCATENATE($A76," ",$B76)&amp;"'!E21"),"     NA")</f>
        <v>23</v>
      </c>
      <c r="AT76" s="27">
        <f t="shared" ref="AT76:AT77" ca="1" si="123">IF(ISNUMBER(AS76),IFERROR(AS76/N76," ")," ")</f>
        <v>4.842105263157895E-3</v>
      </c>
      <c r="AU76">
        <f t="shared" ref="AU76:AU77" ca="1" si="124">IF(ISNUMBER(INDIRECT("'"&amp;CONCATENATE($A76," ",$B76)&amp;"'!E23")),INDIRECT("'"&amp;CONCATENATE($A76," ",$B76)&amp;"'!E23"),"     NA")</f>
        <v>70</v>
      </c>
      <c r="AV76" s="27">
        <f t="shared" ref="AV76:AV77" ca="1" si="125">IF(ISNUMBER(AU76),IFERROR(AU76/O76," ")," ")</f>
        <v>6.1140710979124815E-3</v>
      </c>
      <c r="AW76">
        <f t="shared" ref="AW76:AW77" ca="1" si="126">IF(ISNUMBER(INDIRECT("'"&amp;CONCATENATE($A76," ",$B76)&amp;"'!E25")),INDIRECT("'"&amp;CONCATENATE($A76," ",$B76)&amp;"'!E25"),"     NA")</f>
        <v>3</v>
      </c>
      <c r="AX76" s="27">
        <f t="shared" ref="AX76:AX77" ca="1" si="127">IF(ISNUMBER(AW76),IFERROR(AW76/P76," ")," ")</f>
        <v>9.6774193548387094E-2</v>
      </c>
      <c r="AY76">
        <f t="shared" ref="AY76:AY77" ca="1" si="128">IF(ISNUMBER(INDIRECT("'"&amp;CONCATENATE($A76," ",$B76)&amp;"'!E27")),INDIRECT("'"&amp;CONCATENATE($A76," ",$B76)&amp;"'!E27"),"     NA")</f>
        <v>42</v>
      </c>
      <c r="AZ76" s="27">
        <f t="shared" ref="AZ76:AZ77" ca="1" si="129">IF(ISNUMBER(AY76),IFERROR(AY76/Q76," ")," ")</f>
        <v>9.9620493358633776E-3</v>
      </c>
      <c r="BA76">
        <f t="shared" ref="BA76:BA77" ca="1" si="130">IF(ISNUMBER(INDIRECT("'"&amp;CONCATENATE($A76," ",$B76)&amp;"'!E28")),INDIRECT("'"&amp;CONCATENATE($A76," ",$B76)&amp;"'!E28"),"     NA")</f>
        <v>0</v>
      </c>
      <c r="BB76" s="27">
        <f t="shared" ref="BB76:BB77" ca="1" si="131">IF(ISNUMBER(BA76),IFERROR(BA76/R76," ")," ")</f>
        <v>0</v>
      </c>
      <c r="BC76">
        <f t="shared" ref="BC76:BC77" ca="1" si="132">IF(ISNUMBER(INDIRECT("'"&amp;CONCATENATE($A76," ",$B76)&amp;"'!E31")),INDIRECT("'"&amp;CONCATENATE($A76," ",$B76)&amp;"'!E31"),0)-BM76</f>
        <v>138</v>
      </c>
      <c r="BD76" s="27">
        <f t="shared" ref="BD76:BD77" ca="1" si="133">IF(ISNUMBER(BC76),IFERROR(BC76/S76," ")," ")</f>
        <v>6.7101040552367984E-3</v>
      </c>
      <c r="BE76" s="28">
        <f t="shared" ref="BE76:BE77" ca="1" si="134">SUM(AQ76,BC76)</f>
        <v>149</v>
      </c>
      <c r="BF76" s="27">
        <f t="shared" ref="BF76:BF77" ca="1" si="135">IF(ISNUMBER(BE76),IFERROR(BE76/S76," ")," ")</f>
        <v>7.244967421958572E-3</v>
      </c>
      <c r="BG76">
        <f t="shared" ref="BG76:BG77" ca="1" si="136">IF(ISNUMBER(INDIRECT("'"&amp;CONCATENATE($A76," ",$B76)&amp;"'!E22")),INDIRECT("'"&amp;CONCATENATE($A76," ",$B76)&amp;"'!E22"),"     NA")</f>
        <v>0</v>
      </c>
      <c r="BH76" s="27">
        <f t="shared" ref="BH76:BH77" ca="1" si="137">IF(ISNUMBER(BG76),IFERROR(BG76/T76," ")," ")</f>
        <v>0</v>
      </c>
      <c r="BI76">
        <f t="shared" ref="BI76:BI77" ca="1" si="138">IF(ISNUMBER(INDIRECT("'"&amp;CONCATENATE($A76," ",$B76)&amp;"'!E24")),INDIRECT("'"&amp;CONCATENATE($A76," ",$B76)&amp;"'!E24"),"     NA")</f>
        <v>0</v>
      </c>
      <c r="BJ76" s="27">
        <f t="shared" ref="BJ76:BJ77" ca="1" si="139">IF(ISNUMBER(BI76),IFERROR(BI76/U76," ")," ")</f>
        <v>0</v>
      </c>
      <c r="BK76">
        <f t="shared" ref="BK76:BK77" ca="1" si="140">IF(ISNUMBER(INDIRECT("'"&amp;CONCATENATE($A76," ",$B76)&amp;"'!E26")),INDIRECT("'"&amp;CONCATENATE($A76," ",$B76)&amp;"'!E26"),"     NA")</f>
        <v>0</v>
      </c>
      <c r="BL76" s="27" t="str">
        <f t="shared" ref="BL76:BL77" ca="1" si="141">IF(ISNUMBER(BK76),IFERROR(BK76/V76," ")," ")</f>
        <v xml:space="preserve"> </v>
      </c>
      <c r="BM76" s="28">
        <f t="shared" ref="BM76:BM77" ca="1" si="142">SUM(BG76,BI76,BK76)</f>
        <v>0</v>
      </c>
      <c r="BN76" s="27">
        <f t="shared" ref="BN76:BN77" ca="1" si="143">IF(ISNUMBER(BM76),IFERROR(BM76/W76," ")," ")</f>
        <v>0</v>
      </c>
      <c r="BO76">
        <f t="shared" ref="BO76:BO77" ca="1" si="144">SUM(BC76,BM76)</f>
        <v>138</v>
      </c>
      <c r="BP76" s="27">
        <f t="shared" ref="BP76:BP77" ca="1" si="145">IF(ISNUMBER(BO76),IFERROR(BO76/I76," ")," ")</f>
        <v>6.7009808682140428E-3</v>
      </c>
      <c r="BQ76" s="28">
        <f t="shared" ref="BQ76:BQ77" ca="1" si="146">SUM(AQ76,BC76,BM76)</f>
        <v>149</v>
      </c>
      <c r="BR76" s="27">
        <f t="shared" ref="BR76:BR77" ca="1" si="147">IF(ISNUMBER(BQ76),IFERROR(BQ76/I76," ")," ")</f>
        <v>7.2351170243760317E-3</v>
      </c>
      <c r="BS76">
        <f t="shared" ref="BS76:BS77" ca="1" si="148">IF(ISNUMBER(INDIRECT("'"&amp;CONCATENATE($A76," ",$B76)&amp;"'!C9")),INDIRECT("'"&amp;CONCATENATE($A76," ",$B76)&amp;"'!C9"),"     NA")</f>
        <v>25</v>
      </c>
      <c r="BT76" s="43">
        <f t="shared" ref="BT76:BT77" ca="1" si="149">IF(ISNUMBER(BS76),IFERROR(BS76/AA76," ")," ")</f>
        <v>0.44642857142857145</v>
      </c>
      <c r="BU76" s="150">
        <f t="shared" ref="BU76:BU77" ca="1" si="150">IF(ISNUMBER(INDIRECT("'"&amp;CONCATENATE($A76," ",$B76)&amp;"'!M21")),INDIRECT("'"&amp;CONCATENATE($A76," ",$B76)&amp;"'!M21"),0)+IF(ISNUMBER(INDIRECT("'"&amp;CONCATENATE($A76," ",$B76)&amp;"'!M22")),INDIRECT("'"&amp;CONCATENATE($A76," ",$B76)&amp;"'!M22"),0)</f>
        <v>10</v>
      </c>
      <c r="BV76" s="150">
        <f t="shared" ref="BV76:BV77" ca="1" si="151">IF(ISNUMBER(INDIRECT("'"&amp;CONCATENATE($A76," ",$B76)&amp;"'!M23")),INDIRECT("'"&amp;CONCATENATE($A76," ",$B76)&amp;"'!M23"),0)+IF(ISNUMBER(INDIRECT("'"&amp;CONCATENATE($A76," ",$B76)&amp;"'!M24")),INDIRECT("'"&amp;CONCATENATE($A76," ",$B76)&amp;"'!M24"),0)</f>
        <v>29</v>
      </c>
      <c r="BW76" s="150">
        <f t="shared" ref="BW76:BW77" ca="1" si="152">IF(ISNUMBER(INDIRECT("'"&amp;CONCATENATE($A76," ",$B76)&amp;"'!M25")),INDIRECT("'"&amp;CONCATENATE($A76," ",$B76)&amp;"'!M25"),0)+IF(ISNUMBER(INDIRECT("'"&amp;CONCATENATE($A76," ",$B76)&amp;"'!M26")),INDIRECT("'"&amp;CONCATENATE($A76," ",$B76)&amp;"'!M26"),0)</f>
        <v>0</v>
      </c>
      <c r="BX76" s="150">
        <f t="shared" ref="BX76:BX77" ca="1" si="153">IF(ISNUMBER(INDIRECT("'"&amp;CONCATENATE($A76," ",$B76)&amp;"'!M27")),INDIRECT("'"&amp;CONCATENATE($A76," ",$B76)&amp;"'!M27"),0)+IF(ISNUMBER(INDIRECT("'"&amp;CONCATENATE($A76," ",$B76)&amp;"'!M28")),INDIRECT("'"&amp;CONCATENATE($A76," ",$B76)&amp;"'!M28"),0)</f>
        <v>12</v>
      </c>
      <c r="BY76">
        <f t="shared" ref="BY76:BY77" ca="1" si="154">IF(ISNUMBER(INDIRECT("'"&amp;CONCATENATE($A76," ",$B76)&amp;"'!M31")),INDIRECT("'"&amp;CONCATENATE($A76," ",$B76)&amp;"'!M31"),"     NA")</f>
        <v>51</v>
      </c>
      <c r="BZ76" s="27">
        <f t="shared" ref="BZ76:BZ77" ca="1" si="155">IF(ISNUMBER(BY76),IFERROR(BY76/$I76," ")," ")</f>
        <v>2.476449451296494E-3</v>
      </c>
      <c r="CA76">
        <f t="shared" ref="CA76:CA77" ca="1" si="156">IF(ISNUMBER(INDIRECT("'"&amp;CONCATENATE($A76," ",$B76)&amp;"'!C7")),INDIRECT("'"&amp;CONCATENATE($A76," ",$B76)&amp;"'!C7"),"     NA")</f>
        <v>0</v>
      </c>
      <c r="CB76" s="27">
        <f t="shared" ref="CB76:CB77" ca="1" si="157">IF(ISNUMBER(CA76),IFERROR(CA76/$I76," ")," ")</f>
        <v>0</v>
      </c>
      <c r="CC76" s="28">
        <f t="shared" ref="CC76:CC77" ca="1" si="158">SUM(AS76,BG76)</f>
        <v>23</v>
      </c>
      <c r="CD76" s="27">
        <f t="shared" ref="CD76:CD77" ca="1" si="159">IF(ISNUMBER(CC76),IF($N76,CC76/SUM($N76,$T76)," ")," ")</f>
        <v>4.8288893554482466E-3</v>
      </c>
      <c r="CE76" s="28">
        <f t="shared" ref="CE76:CE77" ca="1" si="160">AG76</f>
        <v>0</v>
      </c>
      <c r="CF76" s="27">
        <f t="shared" ref="CF76:CF77" ca="1" si="161">IF(ISNUMBER(CE76),IF($N76,CE76/SUM($N76,$T76)," ")," ")</f>
        <v>0</v>
      </c>
      <c r="CG76" s="28">
        <f t="shared" ref="CG76:CG77" ca="1" si="162">SUM(AG76,AS76,BG76)</f>
        <v>23</v>
      </c>
      <c r="CH76" s="27">
        <f t="shared" ref="CH76:CH77" ca="1" si="163">IF(ISNUMBER(CG76),IF($N76,CG76/SUM(N76,T76)," ")," ")</f>
        <v>4.8288893554482466E-3</v>
      </c>
      <c r="CI76" s="28">
        <f t="shared" ref="CI76:CI77" ca="1" si="164">SUM(AU76,BI76)</f>
        <v>70</v>
      </c>
      <c r="CJ76" s="27">
        <f t="shared" ref="CJ76:CJ77" ca="1" si="165">IF(ISNUMBER(CI76),IF($O76,CI76/SUM($O76,$U76)," ")," ")</f>
        <v>6.1060711793440338E-3</v>
      </c>
      <c r="CK76" s="28">
        <f t="shared" ref="CK76:CK77" ca="1" si="166">AI76</f>
        <v>0</v>
      </c>
      <c r="CL76" s="27">
        <f t="shared" ref="CL76:CL77" ca="1" si="167">IF(ISNUMBER(CK76),IF($O76,CK76/SUM($O76,$U76)," ")," ")</f>
        <v>0</v>
      </c>
      <c r="CM76" s="28">
        <f t="shared" ref="CM76:CM77" ca="1" si="168">SUM(AI76,AU76,BI76)</f>
        <v>70</v>
      </c>
      <c r="CN76" s="27">
        <f t="shared" ref="CN76:CN77" ca="1" si="169">IF(ISNUMBER(CM76),IF($O76,CM76/SUM(O76,U76)," ")," ")</f>
        <v>6.1060711793440338E-3</v>
      </c>
      <c r="CO76" s="28">
        <f t="shared" ref="CO76:CO77" ca="1" si="170">SUM(AM76,AY76)</f>
        <v>53</v>
      </c>
      <c r="CP76" s="27">
        <f t="shared" ref="CP76:CP77" ca="1" si="171">IF(ISNUMBER(CO76),IFERROR(CO76/Q76," ")," ")</f>
        <v>1.2571157495256167E-2</v>
      </c>
      <c r="CQ76" s="28">
        <f t="shared" ref="CQ76:CQ77" ca="1" si="172">SUM(AW76,BK76)</f>
        <v>3</v>
      </c>
      <c r="CR76" s="27">
        <f t="shared" ref="CR76:CR77" ca="1" si="173">IFERROR(CQ76/Y76," ")</f>
        <v>9.6774193548387094E-2</v>
      </c>
      <c r="CS76" s="28">
        <f t="shared" ref="CS76:CS77" ca="1" si="174">SUM(AK76,AW76,BK76)</f>
        <v>3</v>
      </c>
      <c r="CT76" s="27">
        <f t="shared" ref="CT76:CT77" ca="1" si="175">IFERROR(CS76/Y76," ")</f>
        <v>9.6774193548387094E-2</v>
      </c>
      <c r="CU76">
        <f t="shared" ref="CU76:CU77" ca="1" si="176">SUM(BY76,CG76,CM76,CO76,CS76)</f>
        <v>200</v>
      </c>
      <c r="CV76" s="27">
        <f t="shared" ref="CV76:CV77" ca="1" si="177">IF(ISNUMBER(CU76),IFERROR(CU76/$I76," ")," ")</f>
        <v>9.7115664756725253E-3</v>
      </c>
    </row>
    <row r="77" spans="1:100" ht="15" x14ac:dyDescent="0.2">
      <c r="A77" s="23">
        <v>67</v>
      </c>
      <c r="B77" s="12" t="s">
        <v>145</v>
      </c>
      <c r="E77" s="92" t="s">
        <v>172</v>
      </c>
      <c r="F77" s="92" t="s">
        <v>172</v>
      </c>
      <c r="G77" s="92" t="s">
        <v>172</v>
      </c>
      <c r="H77" s="46">
        <f t="shared" ca="1" si="89"/>
        <v>8371</v>
      </c>
      <c r="I77" s="46">
        <f t="shared" ref="I77" ca="1" si="178">SUM(J77:L77)</f>
        <v>8371</v>
      </c>
      <c r="J77" s="46">
        <f t="shared" ca="1" si="91"/>
        <v>1846</v>
      </c>
      <c r="K77" s="46">
        <f t="shared" ca="1" si="92"/>
        <v>4450</v>
      </c>
      <c r="L77" s="46">
        <f t="shared" ca="1" si="93"/>
        <v>2075</v>
      </c>
      <c r="M77" s="64">
        <f t="shared" ref="M77" ca="1" si="179">H77-I77</f>
        <v>0</v>
      </c>
      <c r="N77" s="46">
        <f t="shared" ca="1" si="95"/>
        <v>1846</v>
      </c>
      <c r="O77" s="46">
        <f t="shared" ca="1" si="96"/>
        <v>4450</v>
      </c>
      <c r="P77" s="46">
        <f t="shared" ca="1" si="97"/>
        <v>4</v>
      </c>
      <c r="Q77" s="46">
        <f t="shared" ca="1" si="98"/>
        <v>2071</v>
      </c>
      <c r="R77" s="46">
        <f t="shared" ca="1" si="99"/>
        <v>0</v>
      </c>
      <c r="S77" s="46">
        <f t="shared" ref="S77" ca="1" si="180">SUM(N77:R77)</f>
        <v>8371</v>
      </c>
      <c r="T77" s="46">
        <f t="shared" ca="1" si="101"/>
        <v>0</v>
      </c>
      <c r="U77" s="46">
        <f t="shared" ca="1" si="102"/>
        <v>0</v>
      </c>
      <c r="V77" s="46">
        <f t="shared" ca="1" si="103"/>
        <v>0</v>
      </c>
      <c r="W77" s="46">
        <f t="shared" ref="W77" ca="1" si="181">SUM(T77,U77,V77)</f>
        <v>0</v>
      </c>
      <c r="X77" s="46">
        <f t="shared" ca="1" si="105"/>
        <v>4</v>
      </c>
      <c r="Y77" s="46">
        <f t="shared" ca="1" si="106"/>
        <v>4</v>
      </c>
      <c r="Z77" s="64">
        <f t="shared" ref="Z77" ca="1" si="182">IFERROR(X77-Y77,INDIRECT("'"&amp;CONCATENATE($A77," ",$B77)&amp;"'!C8"))</f>
        <v>0</v>
      </c>
      <c r="AA77" s="46">
        <f t="shared" ca="1" si="108"/>
        <v>9</v>
      </c>
      <c r="AB77" s="46">
        <f t="shared" ca="1" si="109"/>
        <v>9</v>
      </c>
      <c r="AC77" s="15"/>
      <c r="AG77" s="46">
        <f t="shared" ca="1" si="110"/>
        <v>3</v>
      </c>
      <c r="AH77" s="27">
        <f t="shared" ca="1" si="111"/>
        <v>1.6251354279523294E-3</v>
      </c>
      <c r="AI77" s="46">
        <f t="shared" ca="1" si="112"/>
        <v>12</v>
      </c>
      <c r="AJ77" s="27">
        <f t="shared" ca="1" si="113"/>
        <v>2.696629213483146E-3</v>
      </c>
      <c r="AK77" s="46">
        <f t="shared" ca="1" si="114"/>
        <v>0</v>
      </c>
      <c r="AL77" s="27">
        <f t="shared" ca="1" si="115"/>
        <v>0</v>
      </c>
      <c r="AM77" s="46">
        <f t="shared" ca="1" si="116"/>
        <v>4</v>
      </c>
      <c r="AN77" s="27">
        <f t="shared" ca="1" si="117"/>
        <v>1.9314340898116851E-3</v>
      </c>
      <c r="AO77" s="46">
        <f t="shared" ca="1" si="118"/>
        <v>0</v>
      </c>
      <c r="AP77" s="27" t="str">
        <f t="shared" ca="1" si="119"/>
        <v xml:space="preserve"> </v>
      </c>
      <c r="AQ77" s="46">
        <f t="shared" ca="1" si="120"/>
        <v>19</v>
      </c>
      <c r="AR77" s="27">
        <f t="shared" ca="1" si="121"/>
        <v>2.2697407717118625E-3</v>
      </c>
      <c r="AS77" s="46">
        <f t="shared" ca="1" si="122"/>
        <v>16</v>
      </c>
      <c r="AT77" s="27">
        <f t="shared" ca="1" si="123"/>
        <v>8.6673889490790895E-3</v>
      </c>
      <c r="AU77" s="46">
        <f t="shared" ca="1" si="124"/>
        <v>37</v>
      </c>
      <c r="AV77" s="27">
        <f t="shared" ca="1" si="125"/>
        <v>8.3146067415730343E-3</v>
      </c>
      <c r="AW77" s="46">
        <f t="shared" ca="1" si="126"/>
        <v>0</v>
      </c>
      <c r="AX77" s="27">
        <f t="shared" ca="1" si="127"/>
        <v>0</v>
      </c>
      <c r="AY77" s="46">
        <f t="shared" ca="1" si="128"/>
        <v>29</v>
      </c>
      <c r="AZ77" s="27">
        <f t="shared" ca="1" si="129"/>
        <v>1.4002897151134718E-2</v>
      </c>
      <c r="BA77" s="46">
        <f t="shared" ca="1" si="130"/>
        <v>0</v>
      </c>
      <c r="BB77" s="27" t="str">
        <f t="shared" ca="1" si="131"/>
        <v xml:space="preserve"> </v>
      </c>
      <c r="BC77" s="46">
        <f t="shared" ca="1" si="132"/>
        <v>82</v>
      </c>
      <c r="BD77" s="27">
        <f t="shared" ca="1" si="133"/>
        <v>9.7957233305459319E-3</v>
      </c>
      <c r="BE77" s="118">
        <f t="shared" ca="1" si="134"/>
        <v>101</v>
      </c>
      <c r="BF77" s="27">
        <f t="shared" ca="1" si="135"/>
        <v>1.2065464102257794E-2</v>
      </c>
      <c r="BG77" s="46">
        <f t="shared" ca="1" si="136"/>
        <v>0</v>
      </c>
      <c r="BH77" s="27" t="str">
        <f t="shared" ca="1" si="137"/>
        <v xml:space="preserve"> </v>
      </c>
      <c r="BI77" s="46">
        <f t="shared" ca="1" si="138"/>
        <v>0</v>
      </c>
      <c r="BJ77" s="27" t="str">
        <f t="shared" ca="1" si="139"/>
        <v xml:space="preserve"> </v>
      </c>
      <c r="BK77" s="46">
        <f t="shared" ca="1" si="140"/>
        <v>0</v>
      </c>
      <c r="BL77" s="27" t="str">
        <f t="shared" ca="1" si="141"/>
        <v xml:space="preserve"> </v>
      </c>
      <c r="BM77" s="118">
        <f t="shared" ca="1" si="142"/>
        <v>0</v>
      </c>
      <c r="BN77" s="27" t="str">
        <f t="shared" ca="1" si="143"/>
        <v xml:space="preserve"> </v>
      </c>
      <c r="BO77" s="46">
        <f t="shared" ca="1" si="144"/>
        <v>82</v>
      </c>
      <c r="BP77" s="27">
        <f t="shared" ca="1" si="145"/>
        <v>9.7957233305459319E-3</v>
      </c>
      <c r="BQ77" s="118">
        <f t="shared" ca="1" si="146"/>
        <v>101</v>
      </c>
      <c r="BR77" s="27">
        <f t="shared" ca="1" si="147"/>
        <v>1.2065464102257794E-2</v>
      </c>
      <c r="BS77" s="46">
        <f t="shared" ca="1" si="148"/>
        <v>5</v>
      </c>
      <c r="BT77" s="43">
        <f t="shared" ca="1" si="149"/>
        <v>0.55555555555555558</v>
      </c>
      <c r="BU77" s="150">
        <f t="shared" ca="1" si="150"/>
        <v>2</v>
      </c>
      <c r="BV77" s="150">
        <f t="shared" ca="1" si="151"/>
        <v>1</v>
      </c>
      <c r="BW77" s="150">
        <f t="shared" ca="1" si="152"/>
        <v>0</v>
      </c>
      <c r="BX77" s="150">
        <f t="shared" ca="1" si="153"/>
        <v>2</v>
      </c>
      <c r="BY77" s="46">
        <f t="shared" ca="1" si="154"/>
        <v>5</v>
      </c>
      <c r="BZ77" s="27">
        <f t="shared" ca="1" si="155"/>
        <v>5.97300203082069E-4</v>
      </c>
      <c r="CA77" s="46">
        <f t="shared" ca="1" si="156"/>
        <v>0</v>
      </c>
      <c r="CB77" s="27">
        <f t="shared" ca="1" si="157"/>
        <v>0</v>
      </c>
      <c r="CC77" s="118">
        <f t="shared" ca="1" si="158"/>
        <v>16</v>
      </c>
      <c r="CD77" s="27">
        <f t="shared" ca="1" si="159"/>
        <v>8.6673889490790895E-3</v>
      </c>
      <c r="CE77" s="118">
        <f t="shared" ca="1" si="160"/>
        <v>3</v>
      </c>
      <c r="CF77" s="27">
        <f t="shared" ca="1" si="161"/>
        <v>1.6251354279523294E-3</v>
      </c>
      <c r="CG77" s="118">
        <f t="shared" ca="1" si="162"/>
        <v>19</v>
      </c>
      <c r="CH77" s="27">
        <f t="shared" ca="1" si="163"/>
        <v>1.0292524377031419E-2</v>
      </c>
      <c r="CI77" s="118">
        <f t="shared" ca="1" si="164"/>
        <v>37</v>
      </c>
      <c r="CJ77" s="27">
        <f t="shared" ca="1" si="165"/>
        <v>8.3146067415730343E-3</v>
      </c>
      <c r="CK77" s="118">
        <f t="shared" ca="1" si="166"/>
        <v>12</v>
      </c>
      <c r="CL77" s="27">
        <f t="shared" ca="1" si="167"/>
        <v>2.696629213483146E-3</v>
      </c>
      <c r="CM77" s="118">
        <f t="shared" ca="1" si="168"/>
        <v>49</v>
      </c>
      <c r="CN77" s="27">
        <f t="shared" ca="1" si="169"/>
        <v>1.1011235955056179E-2</v>
      </c>
      <c r="CO77" s="118">
        <f t="shared" ca="1" si="170"/>
        <v>33</v>
      </c>
      <c r="CP77" s="27">
        <f t="shared" ca="1" si="171"/>
        <v>1.5934331240946401E-2</v>
      </c>
      <c r="CQ77" s="118">
        <f t="shared" ca="1" si="172"/>
        <v>0</v>
      </c>
      <c r="CR77" s="27">
        <f t="shared" ca="1" si="173"/>
        <v>0</v>
      </c>
      <c r="CS77" s="118">
        <f t="shared" ca="1" si="174"/>
        <v>0</v>
      </c>
      <c r="CT77" s="27">
        <f t="shared" ca="1" si="175"/>
        <v>0</v>
      </c>
      <c r="CU77" s="46">
        <f t="shared" ca="1" si="176"/>
        <v>106</v>
      </c>
      <c r="CV77" s="27">
        <f t="shared" ca="1" si="177"/>
        <v>1.2662764305339864E-2</v>
      </c>
    </row>
    <row r="78" spans="1:100" ht="15.75" thickBot="1" x14ac:dyDescent="0.25">
      <c r="A78" s="23"/>
      <c r="B78" s="12"/>
      <c r="F78" s="33"/>
      <c r="G78" s="33" t="s">
        <v>81</v>
      </c>
      <c r="H78" s="58">
        <f t="shared" ref="H78:M78" ca="1" si="183">SUM(H$11:H$77)</f>
        <v>6034156</v>
      </c>
      <c r="I78" s="45">
        <f t="shared" ca="1" si="183"/>
        <v>6034017</v>
      </c>
      <c r="J78" s="45">
        <f t="shared" ca="1" si="183"/>
        <v>1309428</v>
      </c>
      <c r="K78" s="45">
        <f t="shared" ca="1" si="183"/>
        <v>2838482</v>
      </c>
      <c r="L78" s="45">
        <f t="shared" ca="1" si="183"/>
        <v>1886107</v>
      </c>
      <c r="M78" s="45">
        <f t="shared" ca="1" si="183"/>
        <v>139</v>
      </c>
      <c r="N78" s="116">
        <f ca="1">SUM(N11:N77)</f>
        <v>1309206</v>
      </c>
      <c r="O78" s="116">
        <f ca="1">SUM(O11:O77)</f>
        <v>2838206</v>
      </c>
      <c r="P78">
        <f ca="1">SUM(P11:P77)</f>
        <v>7186</v>
      </c>
      <c r="Q78" s="116">
        <f ca="1">SUM(Q11:Q77)</f>
        <v>1873751</v>
      </c>
      <c r="R78" s="116">
        <f ca="1">SUM(R11:R77)</f>
        <v>5164</v>
      </c>
      <c r="S78" s="45">
        <f ca="1">SUM(S$11:S$77)</f>
        <v>6033513</v>
      </c>
      <c r="T78" s="45">
        <f ca="1">SUM(T$11:T$77)</f>
        <v>222</v>
      </c>
      <c r="U78" s="45">
        <f ca="1">SUM(U$11:U$77)</f>
        <v>276</v>
      </c>
      <c r="V78" s="45">
        <f ca="1">SUM(V$11:V$77)</f>
        <v>8</v>
      </c>
      <c r="W78" s="45">
        <f t="shared" ref="W78:AB78" ca="1" si="184">SUM(W$11:W$77)</f>
        <v>506</v>
      </c>
      <c r="X78" s="45">
        <f t="shared" ca="1" si="184"/>
        <v>7192</v>
      </c>
      <c r="Y78" s="45">
        <f t="shared" ca="1" si="184"/>
        <v>7194</v>
      </c>
      <c r="Z78" s="45">
        <f t="shared" ca="1" si="184"/>
        <v>-2</v>
      </c>
      <c r="AA78" s="45">
        <f t="shared" ca="1" si="184"/>
        <v>11943</v>
      </c>
      <c r="AB78" s="45">
        <f t="shared" ca="1" si="184"/>
        <v>170</v>
      </c>
      <c r="AC78" s="45"/>
      <c r="AF78" s="107" t="s">
        <v>81</v>
      </c>
      <c r="AG78" s="116">
        <f ca="1">SUM(AG11:AG77)</f>
        <v>1035</v>
      </c>
      <c r="AH78" s="27"/>
      <c r="AI78">
        <f ca="1">SUM(AI11:AI77)</f>
        <v>3878</v>
      </c>
      <c r="AJ78" s="27"/>
      <c r="AK78">
        <f ca="1">SUM(AK11:AK77)</f>
        <v>50</v>
      </c>
      <c r="AL78" s="27"/>
      <c r="AM78">
        <f ca="1">SUM(AM11:AM77)</f>
        <v>7054</v>
      </c>
      <c r="AN78" s="27"/>
      <c r="AO78">
        <f ca="1">SUM(AO11:AO77)</f>
        <v>6</v>
      </c>
      <c r="AP78" s="27"/>
      <c r="AQ78">
        <f ca="1">SUM(AQ11:AQ77)</f>
        <v>12023</v>
      </c>
      <c r="AR78" s="27"/>
      <c r="AS78" s="28">
        <f ca="1">SUM(AS11:AS77)</f>
        <v>8270</v>
      </c>
      <c r="AT78" s="27"/>
      <c r="AU78" s="28">
        <f ca="1">SUM(AU11:AU77)</f>
        <v>26705</v>
      </c>
      <c r="AV78" s="27"/>
      <c r="AW78">
        <f ca="1">SUM(AW11:AW77)</f>
        <v>146</v>
      </c>
      <c r="AX78" s="27"/>
      <c r="AY78" s="28">
        <f ca="1">SUM(AY11:AY77)</f>
        <v>20885</v>
      </c>
      <c r="AZ78" s="27"/>
      <c r="BA78" s="28">
        <f ca="1">SUM(BA11:BA77)</f>
        <v>14</v>
      </c>
      <c r="BB78" s="27"/>
      <c r="BC78" s="28">
        <f ca="1">SUM(BC11:BC77)</f>
        <v>56020</v>
      </c>
      <c r="BD78" s="27"/>
      <c r="BE78" s="28">
        <f ca="1">SUM(BE11:BE77)</f>
        <v>68043</v>
      </c>
      <c r="BF78" s="27"/>
      <c r="BG78" s="28">
        <f ca="1">SUM(BG11:BG77)</f>
        <v>6</v>
      </c>
      <c r="BH78" s="27"/>
      <c r="BI78" s="28">
        <f ca="1">SUM(BI11:BI77)</f>
        <v>9</v>
      </c>
      <c r="BJ78" s="27"/>
      <c r="BK78" s="28">
        <f ca="1">SUM(BK11:BK77)</f>
        <v>2</v>
      </c>
      <c r="BL78" s="27"/>
      <c r="BM78" s="28">
        <f ca="1">SUM(BM11:BM77)</f>
        <v>17</v>
      </c>
      <c r="BN78" s="28"/>
      <c r="BO78" s="28">
        <f ca="1">SUM(BO11:BO77)</f>
        <v>56037</v>
      </c>
      <c r="BP78" s="28"/>
      <c r="BQ78" s="28">
        <f ca="1">SUM(BQ11:BQ77)</f>
        <v>68060</v>
      </c>
      <c r="BR78" s="28"/>
      <c r="BS78" s="28">
        <f ca="1">SUM(BS11:BS77)</f>
        <v>4751</v>
      </c>
      <c r="BT78" s="28"/>
      <c r="BU78" s="28"/>
      <c r="BV78" s="28"/>
      <c r="BW78" s="28"/>
      <c r="BX78" s="28"/>
      <c r="BY78" s="28">
        <f ca="1">SUM(BY11:BY77)</f>
        <v>14362</v>
      </c>
      <c r="BZ78" s="28"/>
      <c r="CA78" s="28">
        <f ca="1">SUM(CA11:CA77)</f>
        <v>607</v>
      </c>
      <c r="CB78" s="27"/>
      <c r="CC78" s="28">
        <f ca="1">SUM(CC11:CC77)</f>
        <v>8276</v>
      </c>
      <c r="CD78" s="27"/>
      <c r="CE78" s="28">
        <f ca="1">SUM(CE11:CE77)</f>
        <v>1035</v>
      </c>
      <c r="CF78" s="27"/>
      <c r="CG78" s="28">
        <f ca="1">SUM(CG11:CG77)</f>
        <v>9311</v>
      </c>
      <c r="CH78" s="27"/>
      <c r="CI78" s="28">
        <f ca="1">SUM(CI11:CI77)</f>
        <v>26714</v>
      </c>
      <c r="CJ78" s="27"/>
      <c r="CK78" s="28">
        <f ca="1">SUM(CK11:CK77)</f>
        <v>3878</v>
      </c>
      <c r="CL78" s="27"/>
      <c r="CM78" s="28">
        <f ca="1">SUM(CM11:CM77)</f>
        <v>30592</v>
      </c>
      <c r="CN78" s="27"/>
      <c r="CO78" s="28">
        <f ca="1">SUM(CO11:CO77)</f>
        <v>27939</v>
      </c>
      <c r="CP78" s="27"/>
      <c r="CQ78" s="28">
        <f ca="1">SUM(CQ11:CQ77)</f>
        <v>148</v>
      </c>
      <c r="CR78" s="27"/>
      <c r="CS78" s="28">
        <f ca="1">SUM(CS11:CS77)</f>
        <v>198</v>
      </c>
      <c r="CT78" s="27"/>
      <c r="CU78" s="28">
        <f ca="1">SUM(CU11:CU77)</f>
        <v>82402</v>
      </c>
    </row>
    <row r="79" spans="1:100" ht="15" x14ac:dyDescent="0.2">
      <c r="A79" s="23"/>
      <c r="B79" s="12"/>
      <c r="AD79" s="48"/>
      <c r="AE79" s="29"/>
      <c r="AF79" s="29">
        <f>A1</f>
        <v>2014</v>
      </c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1"/>
      <c r="AS79" s="32"/>
      <c r="AT79" s="31"/>
      <c r="AU79" s="32"/>
      <c r="AV79" s="31"/>
      <c r="AW79" s="32"/>
      <c r="AX79" s="31"/>
      <c r="AY79" s="32"/>
      <c r="AZ79" s="31"/>
      <c r="BA79" s="32"/>
      <c r="BB79" s="31"/>
      <c r="BC79" s="31"/>
      <c r="BD79" s="31"/>
      <c r="BE79" s="31"/>
      <c r="BF79" s="31"/>
      <c r="BG79" s="32"/>
      <c r="BH79" s="31"/>
      <c r="BI79" s="32"/>
      <c r="BJ79" s="31"/>
      <c r="BK79" s="30"/>
      <c r="BL79" s="31"/>
      <c r="BM79" s="31"/>
      <c r="BN79" s="31"/>
      <c r="BO79" s="30"/>
      <c r="BP79" s="31"/>
      <c r="BQ79" s="31"/>
      <c r="BR79" s="31"/>
      <c r="BS79" s="31"/>
      <c r="BT79" s="31"/>
      <c r="BU79" s="31"/>
      <c r="BV79" s="31"/>
      <c r="BW79" s="31"/>
      <c r="BX79" s="31"/>
      <c r="BY79" s="30"/>
      <c r="BZ79" s="31"/>
      <c r="CA79" s="30"/>
      <c r="CB79" s="30"/>
      <c r="CC79" s="30"/>
      <c r="CD79" s="158" t="s">
        <v>155</v>
      </c>
      <c r="CE79" s="30"/>
      <c r="CF79" s="158" t="s">
        <v>155</v>
      </c>
      <c r="CG79" s="30"/>
      <c r="CH79" s="30"/>
      <c r="CI79" s="30"/>
      <c r="CJ79" s="158" t="s">
        <v>156</v>
      </c>
      <c r="CK79" s="30"/>
      <c r="CL79" s="158" t="s">
        <v>156</v>
      </c>
      <c r="CM79" s="30"/>
      <c r="CN79" s="30"/>
      <c r="CO79" s="30"/>
      <c r="CP79" s="30"/>
      <c r="CQ79" s="30"/>
      <c r="CR79" s="85"/>
      <c r="CS79" s="30"/>
      <c r="CT79" s="30"/>
      <c r="CU79" s="30"/>
      <c r="CV79" s="159" t="s">
        <v>153</v>
      </c>
    </row>
    <row r="80" spans="1:100" x14ac:dyDescent="0.2">
      <c r="A80" s="81"/>
      <c r="B80" s="97"/>
      <c r="C80" s="97"/>
      <c r="D80" s="97"/>
      <c r="E80" s="97"/>
      <c r="F80" s="97"/>
      <c r="G80" s="97"/>
      <c r="H80" s="45"/>
      <c r="I80" s="24"/>
      <c r="J80" s="24"/>
      <c r="K80" s="24"/>
      <c r="L80" s="24"/>
      <c r="S80" s="34"/>
      <c r="T80" s="34"/>
      <c r="U80" s="34"/>
      <c r="V80" s="34"/>
      <c r="AA80" s="34"/>
      <c r="AB80" s="34"/>
      <c r="AD80" s="47"/>
      <c r="AE80" s="15"/>
      <c r="AF80" s="35"/>
      <c r="AG80" s="36" t="str">
        <f>IF(AG7=0,"",AG7)</f>
        <v/>
      </c>
      <c r="AH80" s="36" t="str">
        <f t="shared" ref="AH80:CT83" si="185">IF(AH7=0,"",AH7)</f>
        <v/>
      </c>
      <c r="AI80" s="36" t="str">
        <f t="shared" si="185"/>
        <v/>
      </c>
      <c r="AJ80" s="36" t="str">
        <f t="shared" si="185"/>
        <v/>
      </c>
      <c r="AK80" s="36" t="str">
        <f t="shared" si="185"/>
        <v/>
      </c>
      <c r="AL80" s="36"/>
      <c r="AM80" s="36" t="str">
        <f t="shared" si="185"/>
        <v/>
      </c>
      <c r="AN80" s="156" t="s">
        <v>157</v>
      </c>
      <c r="AO80" s="36" t="str">
        <f>IF(AO7=0,"",AO7)</f>
        <v/>
      </c>
      <c r="AP80" s="36" t="str">
        <f>IF(AP7=0,"",AP7)</f>
        <v/>
      </c>
      <c r="AQ80" s="36" t="str">
        <f>IF(AQ7=0,"",AQ7)</f>
        <v/>
      </c>
      <c r="AR80" s="156" t="s">
        <v>154</v>
      </c>
      <c r="AS80" s="36" t="str">
        <f t="shared" si="185"/>
        <v/>
      </c>
      <c r="AT80" s="36" t="str">
        <f t="shared" si="185"/>
        <v/>
      </c>
      <c r="AU80" s="36" t="str">
        <f t="shared" si="185"/>
        <v/>
      </c>
      <c r="AV80" s="36" t="str">
        <f t="shared" si="185"/>
        <v/>
      </c>
      <c r="AW80" s="36" t="str">
        <f t="shared" si="185"/>
        <v/>
      </c>
      <c r="AX80" s="36" t="str">
        <f t="shared" si="185"/>
        <v/>
      </c>
      <c r="AY80" s="36" t="str">
        <f t="shared" si="185"/>
        <v/>
      </c>
      <c r="AZ80" s="156" t="s">
        <v>157</v>
      </c>
      <c r="BA80" s="36" t="str">
        <f t="shared" si="185"/>
        <v/>
      </c>
      <c r="BB80" s="36" t="str">
        <f t="shared" si="185"/>
        <v/>
      </c>
      <c r="BC80" s="36" t="str">
        <f t="shared" si="185"/>
        <v/>
      </c>
      <c r="BD80" s="36" t="str">
        <f t="shared" si="185"/>
        <v/>
      </c>
      <c r="BE80" s="36"/>
      <c r="BF80" s="36"/>
      <c r="BG80" s="36" t="str">
        <f t="shared" si="185"/>
        <v/>
      </c>
      <c r="BH80" s="36" t="str">
        <f t="shared" si="185"/>
        <v/>
      </c>
      <c r="BI80" s="36" t="str">
        <f t="shared" si="185"/>
        <v/>
      </c>
      <c r="BJ80" s="36" t="str">
        <f t="shared" si="185"/>
        <v/>
      </c>
      <c r="BK80" s="36" t="str">
        <f t="shared" si="185"/>
        <v/>
      </c>
      <c r="BL80" s="120"/>
      <c r="BM80" s="36" t="str">
        <f t="shared" si="185"/>
        <v/>
      </c>
      <c r="BN80" s="36" t="str">
        <f t="shared" si="185"/>
        <v/>
      </c>
      <c r="BO80" s="36" t="str">
        <f t="shared" si="185"/>
        <v/>
      </c>
      <c r="BP80" s="156" t="s">
        <v>154</v>
      </c>
      <c r="BQ80" s="36" t="str">
        <f t="shared" si="185"/>
        <v/>
      </c>
      <c r="BR80" s="36" t="str">
        <f t="shared" si="185"/>
        <v/>
      </c>
      <c r="BS80" s="36" t="str">
        <f t="shared" si="185"/>
        <v>OS &amp; TS</v>
      </c>
      <c r="BT80" s="82" t="str">
        <f t="shared" si="185"/>
        <v>% OS &amp; TS</v>
      </c>
      <c r="BU80" s="36" t="str">
        <f t="shared" ref="BU80:BX81" si="186">IF(BU7=0,"",BU7)</f>
        <v>EV</v>
      </c>
      <c r="BV80" s="36" t="str">
        <f t="shared" si="186"/>
        <v>ED</v>
      </c>
      <c r="BW80" s="36" t="str">
        <f t="shared" si="186"/>
        <v>Prov</v>
      </c>
      <c r="BX80" s="36" t="str">
        <f t="shared" si="186"/>
        <v>AB</v>
      </c>
      <c r="BY80" s="36" t="str">
        <f t="shared" si="185"/>
        <v>Total</v>
      </c>
      <c r="BZ80" s="156" t="s">
        <v>199</v>
      </c>
      <c r="CA80" s="36" t="str">
        <f t="shared" si="185"/>
        <v/>
      </c>
      <c r="CB80" s="36" t="str">
        <f t="shared" si="185"/>
        <v>%</v>
      </c>
      <c r="CC80" s="36" t="str">
        <f t="shared" si="185"/>
        <v/>
      </c>
      <c r="CD80" s="82" t="str">
        <f t="shared" si="185"/>
        <v>%</v>
      </c>
      <c r="CE80" s="36" t="str">
        <f t="shared" si="185"/>
        <v/>
      </c>
      <c r="CF80" s="82" t="str">
        <f t="shared" si="185"/>
        <v>%</v>
      </c>
      <c r="CG80" s="36" t="str">
        <f t="shared" si="185"/>
        <v/>
      </c>
      <c r="CH80" s="82" t="str">
        <f t="shared" si="185"/>
        <v>%</v>
      </c>
      <c r="CI80" s="36" t="str">
        <f t="shared" si="185"/>
        <v/>
      </c>
      <c r="CJ80" s="82" t="str">
        <f t="shared" si="185"/>
        <v>%</v>
      </c>
      <c r="CK80" s="36" t="str">
        <f t="shared" si="185"/>
        <v/>
      </c>
      <c r="CL80" s="82" t="str">
        <f t="shared" si="185"/>
        <v>%</v>
      </c>
      <c r="CM80" s="36" t="str">
        <f t="shared" si="185"/>
        <v/>
      </c>
      <c r="CN80" s="82" t="str">
        <f t="shared" si="185"/>
        <v>%</v>
      </c>
      <c r="CO80" s="36" t="str">
        <f t="shared" si="185"/>
        <v>Total</v>
      </c>
      <c r="CP80" s="82" t="str">
        <f t="shared" si="185"/>
        <v>% Total</v>
      </c>
      <c r="CQ80" s="36" t="str">
        <f t="shared" si="185"/>
        <v/>
      </c>
      <c r="CR80" s="82" t="str">
        <f t="shared" si="185"/>
        <v>%</v>
      </c>
      <c r="CS80" s="36" t="str">
        <f t="shared" si="185"/>
        <v/>
      </c>
      <c r="CT80" s="82" t="str">
        <f t="shared" si="185"/>
        <v>%</v>
      </c>
      <c r="CU80" s="117" t="str">
        <f t="shared" ref="CU80:CV83" si="187">IF(CU7=0,"",CU7)</f>
        <v/>
      </c>
      <c r="CV80" s="84" t="str">
        <f t="shared" si="187"/>
        <v>%</v>
      </c>
    </row>
    <row r="81" spans="1:100" ht="15" x14ac:dyDescent="0.2">
      <c r="A81" s="23"/>
      <c r="B81" s="12"/>
      <c r="E81" s="23"/>
      <c r="F81" s="23"/>
      <c r="G81" s="23"/>
      <c r="H81" s="12"/>
      <c r="I81" s="24" t="str">
        <f t="shared" ref="I81:R81" si="188">IF(I8=0,"",I8)</f>
        <v>Total</v>
      </c>
      <c r="J81" s="24" t="str">
        <f t="shared" si="188"/>
        <v>Summed</v>
      </c>
      <c r="K81" s="24" t="str">
        <f t="shared" si="188"/>
        <v>Summed</v>
      </c>
      <c r="L81" s="24" t="str">
        <f t="shared" si="188"/>
        <v>Summed</v>
      </c>
      <c r="M81" s="24"/>
      <c r="N81" s="24" t="str">
        <f t="shared" si="188"/>
        <v/>
      </c>
      <c r="O81" s="24" t="str">
        <f t="shared" si="188"/>
        <v/>
      </c>
      <c r="P81" s="24" t="str">
        <f t="shared" si="188"/>
        <v/>
      </c>
      <c r="Q81" s="24" t="str">
        <f t="shared" si="188"/>
        <v>AB w/o</v>
      </c>
      <c r="R81" s="24" t="str">
        <f t="shared" si="188"/>
        <v/>
      </c>
      <c r="S81" s="24" t="str">
        <f t="shared" ref="S81:W83" si="189">IF(S8=0,"",S8)</f>
        <v>Total</v>
      </c>
      <c r="T81" s="24" t="str">
        <f t="shared" si="189"/>
        <v/>
      </c>
      <c r="U81" s="24" t="str">
        <f t="shared" si="189"/>
        <v/>
      </c>
      <c r="V81" s="24" t="str">
        <f t="shared" si="189"/>
        <v/>
      </c>
      <c r="W81" s="24" t="str">
        <f t="shared" si="189"/>
        <v>Total</v>
      </c>
      <c r="X81" s="24" t="str">
        <f>IF(X8=0,"",X8)</f>
        <v/>
      </c>
      <c r="Y81" s="24"/>
      <c r="Z81" s="24"/>
      <c r="AA81" s="24" t="str">
        <f>IF(AA8=0,"",AA8)</f>
        <v>Total</v>
      </c>
      <c r="AB81" s="24"/>
      <c r="AC81" s="24"/>
      <c r="AD81" s="47"/>
      <c r="AE81" s="15"/>
      <c r="AF81" s="15"/>
      <c r="AG81" s="36" t="str">
        <f>IF(AG8=0,"",AG8)</f>
        <v/>
      </c>
      <c r="AH81" s="36" t="str">
        <f t="shared" si="185"/>
        <v>%</v>
      </c>
      <c r="AI81" s="36" t="str">
        <f t="shared" si="185"/>
        <v/>
      </c>
      <c r="AJ81" s="36" t="str">
        <f t="shared" si="185"/>
        <v>%</v>
      </c>
      <c r="AK81" s="36" t="str">
        <f t="shared" si="185"/>
        <v/>
      </c>
      <c r="AL81" s="82" t="str">
        <f t="shared" si="185"/>
        <v>%</v>
      </c>
      <c r="AM81" s="36" t="str">
        <f t="shared" si="185"/>
        <v>OV</v>
      </c>
      <c r="AN81" s="82" t="str">
        <f t="shared" si="185"/>
        <v>% OV</v>
      </c>
      <c r="AO81" s="36" t="str">
        <f t="shared" si="185"/>
        <v/>
      </c>
      <c r="AP81" s="36" t="str">
        <f t="shared" si="185"/>
        <v>%</v>
      </c>
      <c r="AQ81" s="36" t="str">
        <f t="shared" si="185"/>
        <v/>
      </c>
      <c r="AR81" s="82" t="str">
        <f t="shared" si="185"/>
        <v>%</v>
      </c>
      <c r="AS81" s="36" t="str">
        <f t="shared" si="185"/>
        <v/>
      </c>
      <c r="AT81" s="36" t="str">
        <f t="shared" si="185"/>
        <v>%</v>
      </c>
      <c r="AU81" s="36" t="str">
        <f t="shared" si="185"/>
        <v/>
      </c>
      <c r="AV81" s="36" t="str">
        <f t="shared" si="185"/>
        <v>%</v>
      </c>
      <c r="AW81" s="36" t="str">
        <f t="shared" si="185"/>
        <v/>
      </c>
      <c r="AX81" s="83" t="str">
        <f t="shared" si="185"/>
        <v>%</v>
      </c>
      <c r="AY81" s="36" t="str">
        <f t="shared" si="185"/>
        <v>UV</v>
      </c>
      <c r="AZ81" s="82" t="str">
        <f t="shared" si="185"/>
        <v>% UV</v>
      </c>
      <c r="BA81" s="36" t="str">
        <f t="shared" si="185"/>
        <v/>
      </c>
      <c r="BB81" s="36" t="str">
        <f t="shared" si="185"/>
        <v>%</v>
      </c>
      <c r="BC81" s="36" t="str">
        <f t="shared" si="185"/>
        <v/>
      </c>
      <c r="BD81" s="36" t="str">
        <f t="shared" si="185"/>
        <v>%</v>
      </c>
      <c r="BE81" s="36" t="str">
        <f t="shared" si="185"/>
        <v/>
      </c>
      <c r="BF81" s="36" t="str">
        <f t="shared" si="185"/>
        <v>%</v>
      </c>
      <c r="BG81" s="36" t="str">
        <f t="shared" si="185"/>
        <v/>
      </c>
      <c r="BH81" s="36" t="str">
        <f t="shared" si="185"/>
        <v>%</v>
      </c>
      <c r="BI81" s="36" t="str">
        <f t="shared" si="185"/>
        <v/>
      </c>
      <c r="BJ81" s="36" t="str">
        <f t="shared" si="185"/>
        <v>%</v>
      </c>
      <c r="BK81" s="36" t="str">
        <f t="shared" si="185"/>
        <v/>
      </c>
      <c r="BL81" s="36" t="str">
        <f t="shared" si="185"/>
        <v>%</v>
      </c>
      <c r="BM81" s="36" t="str">
        <f t="shared" si="185"/>
        <v/>
      </c>
      <c r="BN81" s="36" t="str">
        <f t="shared" si="185"/>
        <v>%</v>
      </c>
      <c r="BO81" s="36" t="str">
        <f t="shared" si="185"/>
        <v>Total</v>
      </c>
      <c r="BP81" s="82" t="str">
        <f t="shared" si="185"/>
        <v>%</v>
      </c>
      <c r="BQ81" s="36" t="str">
        <f t="shared" si="185"/>
        <v>Total</v>
      </c>
      <c r="BR81" s="36" t="str">
        <f t="shared" si="185"/>
        <v>%</v>
      </c>
      <c r="BS81" s="36" t="str">
        <f t="shared" si="185"/>
        <v>Rejected</v>
      </c>
      <c r="BT81" s="82" t="str">
        <f t="shared" si="185"/>
        <v>Rejected</v>
      </c>
      <c r="BU81" s="83" t="str">
        <f t="shared" si="186"/>
        <v>OS &amp; TS</v>
      </c>
      <c r="BV81" s="83" t="str">
        <f t="shared" si="186"/>
        <v>OS &amp; TS</v>
      </c>
      <c r="BW81" s="83" t="str">
        <f t="shared" si="186"/>
        <v>OS &amp; TS</v>
      </c>
      <c r="BX81" s="83" t="str">
        <f t="shared" si="186"/>
        <v>OS &amp; TS</v>
      </c>
      <c r="BY81" s="36" t="str">
        <f t="shared" si="185"/>
        <v>OS &amp; TS</v>
      </c>
      <c r="BZ81" s="82" t="str">
        <f t="shared" si="185"/>
        <v>%</v>
      </c>
      <c r="CA81" s="36" t="str">
        <f t="shared" si="185"/>
        <v>Total</v>
      </c>
      <c r="CB81" s="36" t="str">
        <f t="shared" si="185"/>
        <v>Total</v>
      </c>
      <c r="CC81" s="36" t="str">
        <f t="shared" si="185"/>
        <v>Total</v>
      </c>
      <c r="CD81" s="82" t="str">
        <f t="shared" si="185"/>
        <v>Total</v>
      </c>
      <c r="CE81" s="36" t="str">
        <f t="shared" si="185"/>
        <v>Total</v>
      </c>
      <c r="CF81" s="82" t="str">
        <f t="shared" si="185"/>
        <v>Total</v>
      </c>
      <c r="CG81" s="36" t="str">
        <f t="shared" si="185"/>
        <v>Total</v>
      </c>
      <c r="CH81" s="82" t="str">
        <f t="shared" si="185"/>
        <v>Total</v>
      </c>
      <c r="CI81" s="36" t="str">
        <f t="shared" si="185"/>
        <v>Total</v>
      </c>
      <c r="CJ81" s="82" t="str">
        <f t="shared" si="185"/>
        <v>Total</v>
      </c>
      <c r="CK81" s="36" t="str">
        <f t="shared" si="185"/>
        <v>Total</v>
      </c>
      <c r="CL81" s="82" t="str">
        <f t="shared" si="185"/>
        <v>Total</v>
      </c>
      <c r="CM81" s="36" t="str">
        <f t="shared" si="185"/>
        <v>Total</v>
      </c>
      <c r="CN81" s="82" t="str">
        <f t="shared" si="185"/>
        <v>Total</v>
      </c>
      <c r="CO81" s="36" t="str">
        <f t="shared" si="185"/>
        <v>No Votes</v>
      </c>
      <c r="CP81" s="82" t="str">
        <f t="shared" si="185"/>
        <v>No Votes</v>
      </c>
      <c r="CQ81" s="36" t="str">
        <f t="shared" si="185"/>
        <v>UV</v>
      </c>
      <c r="CR81" s="82" t="str">
        <f t="shared" si="185"/>
        <v>UV</v>
      </c>
      <c r="CS81" s="36" t="str">
        <f t="shared" si="185"/>
        <v>Total</v>
      </c>
      <c r="CT81" s="82" t="str">
        <f t="shared" si="185"/>
        <v>Total</v>
      </c>
      <c r="CU81" s="36" t="str">
        <f t="shared" si="187"/>
        <v>Total</v>
      </c>
      <c r="CV81" s="84" t="str">
        <f t="shared" si="187"/>
        <v>Total</v>
      </c>
    </row>
    <row r="82" spans="1:100" x14ac:dyDescent="0.2">
      <c r="A82" s="23"/>
      <c r="B82" s="115" t="s">
        <v>180</v>
      </c>
      <c r="C82" s="46"/>
      <c r="E82" s="112"/>
      <c r="F82" s="113" t="s">
        <v>174</v>
      </c>
      <c r="G82" s="114"/>
      <c r="I82" s="24" t="str">
        <f t="shared" ref="I82:R82" si="190">IF(I9=0,"",I9)</f>
        <v>Summed</v>
      </c>
      <c r="J82" s="24" t="str">
        <f t="shared" si="190"/>
        <v>Ballots</v>
      </c>
      <c r="K82" s="24" t="str">
        <f t="shared" si="190"/>
        <v>Ballots</v>
      </c>
      <c r="L82" s="24" t="str">
        <f t="shared" si="190"/>
        <v>Ballots</v>
      </c>
      <c r="M82" s="24"/>
      <c r="N82" s="24" t="str">
        <f t="shared" si="190"/>
        <v>OS EV</v>
      </c>
      <c r="O82" s="24" t="str">
        <f t="shared" si="190"/>
        <v>OS ED</v>
      </c>
      <c r="P82" s="24" t="str">
        <f t="shared" si="190"/>
        <v>OS PA</v>
      </c>
      <c r="Q82" s="24" t="str">
        <f t="shared" si="190"/>
        <v>Overseas</v>
      </c>
      <c r="R82" s="24" t="str">
        <f t="shared" si="190"/>
        <v>Overseas</v>
      </c>
      <c r="S82" s="24" t="str">
        <f t="shared" si="189"/>
        <v>OS</v>
      </c>
      <c r="T82" s="24" t="str">
        <f t="shared" si="189"/>
        <v>TS EV</v>
      </c>
      <c r="U82" s="24" t="str">
        <f t="shared" si="189"/>
        <v>TS ED</v>
      </c>
      <c r="V82" s="24" t="str">
        <f t="shared" si="189"/>
        <v>TS PA</v>
      </c>
      <c r="W82" s="24" t="str">
        <f t="shared" si="189"/>
        <v>TS</v>
      </c>
      <c r="X82" s="24" t="str">
        <f>IF(X9=0,"",X9)</f>
        <v>PA</v>
      </c>
      <c r="Y82" s="24"/>
      <c r="Z82" s="24"/>
      <c r="AA82" s="24" t="str">
        <f>IF(AA9=0,"",AA9)</f>
        <v>Provisional</v>
      </c>
      <c r="AB82" s="24"/>
      <c r="AC82" s="24"/>
      <c r="AD82" s="47"/>
      <c r="AE82" s="15"/>
      <c r="AF82" s="15"/>
      <c r="AG82" s="36" t="str">
        <f>IF(AG9=0,"",AG9)</f>
        <v>OV</v>
      </c>
      <c r="AH82" s="36" t="str">
        <f t="shared" si="185"/>
        <v>OV</v>
      </c>
      <c r="AI82" s="36" t="str">
        <f t="shared" si="185"/>
        <v>OV</v>
      </c>
      <c r="AJ82" s="36" t="str">
        <f t="shared" si="185"/>
        <v>OV</v>
      </c>
      <c r="AK82" s="36" t="str">
        <f t="shared" si="185"/>
        <v>OV</v>
      </c>
      <c r="AL82" s="82" t="str">
        <f t="shared" si="185"/>
        <v>OV</v>
      </c>
      <c r="AM82" s="36" t="str">
        <f t="shared" si="185"/>
        <v>AB w/o</v>
      </c>
      <c r="AN82" s="82" t="str">
        <f t="shared" si="185"/>
        <v>AB w/o</v>
      </c>
      <c r="AO82" s="36" t="str">
        <f t="shared" si="185"/>
        <v>OV</v>
      </c>
      <c r="AP82" s="36" t="str">
        <f t="shared" si="185"/>
        <v>OV</v>
      </c>
      <c r="AQ82" s="36" t="str">
        <f t="shared" si="185"/>
        <v>OV</v>
      </c>
      <c r="AR82" s="82" t="str">
        <f t="shared" si="185"/>
        <v>OV</v>
      </c>
      <c r="AS82" s="36" t="str">
        <f t="shared" si="185"/>
        <v>UV</v>
      </c>
      <c r="AT82" s="36" t="str">
        <f t="shared" si="185"/>
        <v>UV</v>
      </c>
      <c r="AU82" s="36" t="str">
        <f t="shared" si="185"/>
        <v>UV</v>
      </c>
      <c r="AV82" s="36" t="str">
        <f t="shared" si="185"/>
        <v>UV</v>
      </c>
      <c r="AW82" s="36" t="str">
        <f t="shared" si="185"/>
        <v>UV</v>
      </c>
      <c r="AX82" s="83" t="str">
        <f t="shared" si="185"/>
        <v>UV</v>
      </c>
      <c r="AY82" s="36" t="str">
        <f t="shared" si="185"/>
        <v>AB w/o</v>
      </c>
      <c r="AZ82" s="82" t="str">
        <f t="shared" si="185"/>
        <v>AB w/o</v>
      </c>
      <c r="BA82" s="36" t="str">
        <f t="shared" si="185"/>
        <v>UV</v>
      </c>
      <c r="BB82" s="36" t="str">
        <f t="shared" si="185"/>
        <v>UV</v>
      </c>
      <c r="BC82" s="36" t="str">
        <f t="shared" si="185"/>
        <v>UV</v>
      </c>
      <c r="BD82" s="36" t="str">
        <f t="shared" si="185"/>
        <v>UV</v>
      </c>
      <c r="BE82" s="36" t="str">
        <f t="shared" si="185"/>
        <v>OV &amp; UV</v>
      </c>
      <c r="BF82" s="36" t="str">
        <f t="shared" si="185"/>
        <v>OV &amp; UV</v>
      </c>
      <c r="BG82" s="36" t="str">
        <f t="shared" si="185"/>
        <v>UV</v>
      </c>
      <c r="BH82" s="36" t="str">
        <f t="shared" si="185"/>
        <v>UV</v>
      </c>
      <c r="BI82" s="36" t="str">
        <f t="shared" si="185"/>
        <v>UV</v>
      </c>
      <c r="BJ82" s="36" t="str">
        <f t="shared" si="185"/>
        <v>UV</v>
      </c>
      <c r="BK82" s="36" t="str">
        <f t="shared" si="185"/>
        <v>UV</v>
      </c>
      <c r="BL82" s="36" t="str">
        <f t="shared" si="185"/>
        <v>UV</v>
      </c>
      <c r="BM82" s="36" t="str">
        <f t="shared" si="185"/>
        <v>UV</v>
      </c>
      <c r="BN82" s="36" t="str">
        <f t="shared" si="185"/>
        <v>UV</v>
      </c>
      <c r="BO82" s="36" t="str">
        <f t="shared" si="185"/>
        <v>UV</v>
      </c>
      <c r="BP82" s="82" t="str">
        <f t="shared" si="185"/>
        <v>UV</v>
      </c>
      <c r="BQ82" s="36" t="str">
        <f t="shared" si="185"/>
        <v>OV &amp; UV</v>
      </c>
      <c r="BR82" s="36" t="str">
        <f t="shared" si="185"/>
        <v>OV &amp; UV</v>
      </c>
      <c r="BS82" s="36" t="str">
        <f t="shared" si="185"/>
        <v>Provisional</v>
      </c>
      <c r="BT82" s="82" t="str">
        <f t="shared" si="185"/>
        <v>Provisional</v>
      </c>
      <c r="BU82" s="83" t="str">
        <f t="shared" ref="BU82:BX83" si="191">IF(BU9=0,"",BU9)</f>
        <v>Invalid</v>
      </c>
      <c r="BV82" s="83" t="str">
        <f t="shared" si="191"/>
        <v>Invalid</v>
      </c>
      <c r="BW82" s="83" t="str">
        <f t="shared" si="191"/>
        <v>Invalid</v>
      </c>
      <c r="BX82" s="83" t="str">
        <f t="shared" si="191"/>
        <v>Invalid</v>
      </c>
      <c r="BY82" s="36" t="str">
        <f t="shared" si="185"/>
        <v>Invalid</v>
      </c>
      <c r="BZ82" s="82" t="str">
        <f t="shared" si="185"/>
        <v>Invalid</v>
      </c>
      <c r="CA82" s="36" t="str">
        <f t="shared" si="185"/>
        <v>Blank</v>
      </c>
      <c r="CB82" s="36" t="str">
        <f t="shared" si="185"/>
        <v>Blank</v>
      </c>
      <c r="CC82" s="36" t="str">
        <f t="shared" si="185"/>
        <v>UV</v>
      </c>
      <c r="CD82" s="82" t="str">
        <f t="shared" si="185"/>
        <v>UV</v>
      </c>
      <c r="CE82" s="36" t="str">
        <f t="shared" si="185"/>
        <v>OV</v>
      </c>
      <c r="CF82" s="82" t="str">
        <f t="shared" si="185"/>
        <v>OV</v>
      </c>
      <c r="CG82" s="36" t="str">
        <f t="shared" si="185"/>
        <v>No Votes</v>
      </c>
      <c r="CH82" s="82" t="str">
        <f t="shared" si="185"/>
        <v>No Votes</v>
      </c>
      <c r="CI82" s="36" t="str">
        <f t="shared" si="185"/>
        <v>UV</v>
      </c>
      <c r="CJ82" s="82" t="str">
        <f t="shared" si="185"/>
        <v>UV</v>
      </c>
      <c r="CK82" s="36" t="str">
        <f t="shared" si="185"/>
        <v>OV</v>
      </c>
      <c r="CL82" s="82" t="str">
        <f t="shared" si="185"/>
        <v>OV</v>
      </c>
      <c r="CM82" s="36" t="str">
        <f t="shared" si="185"/>
        <v>No Votes</v>
      </c>
      <c r="CN82" s="82" t="str">
        <f t="shared" si="185"/>
        <v>No Votes</v>
      </c>
      <c r="CO82" s="36" t="str">
        <f t="shared" si="185"/>
        <v>AB w/o</v>
      </c>
      <c r="CP82" s="82" t="str">
        <f t="shared" si="185"/>
        <v>AB w/o</v>
      </c>
      <c r="CQ82" s="36" t="str">
        <f t="shared" si="185"/>
        <v>OS + TS</v>
      </c>
      <c r="CR82" s="82" t="str">
        <f t="shared" si="185"/>
        <v>OS + TS</v>
      </c>
      <c r="CS82" s="36" t="str">
        <f t="shared" si="185"/>
        <v>No Votes</v>
      </c>
      <c r="CT82" s="82" t="str">
        <f t="shared" si="185"/>
        <v>No Votes</v>
      </c>
      <c r="CU82" s="36" t="str">
        <f t="shared" si="187"/>
        <v>No Valid</v>
      </c>
      <c r="CV82" s="84" t="str">
        <f t="shared" si="187"/>
        <v>No Valid</v>
      </c>
    </row>
    <row r="83" spans="1:100" x14ac:dyDescent="0.2">
      <c r="A83" s="23"/>
      <c r="E83" s="164" t="str">
        <f>IF(E10=0,"",E10)</f>
        <v>EV</v>
      </c>
      <c r="F83" s="104" t="str">
        <f>IF(F10=0,"",F10)</f>
        <v>ED</v>
      </c>
      <c r="G83" s="105" t="str">
        <f>IF(G10=0,"",G10)</f>
        <v>AB</v>
      </c>
      <c r="H83" s="24"/>
      <c r="I83" s="24" t="str">
        <f t="shared" ref="I83:R83" si="192">IF(I10=0,"",I10)</f>
        <v>Ballots</v>
      </c>
      <c r="J83" s="24" t="str">
        <f t="shared" si="192"/>
        <v>EV</v>
      </c>
      <c r="K83" s="24" t="str">
        <f t="shared" si="192"/>
        <v>ED</v>
      </c>
      <c r="L83" s="24" t="str">
        <f t="shared" si="192"/>
        <v>AB</v>
      </c>
      <c r="M83" s="24"/>
      <c r="N83" s="24" t="str">
        <f t="shared" si="192"/>
        <v>Votes</v>
      </c>
      <c r="O83" s="24" t="str">
        <f t="shared" si="192"/>
        <v>Votes</v>
      </c>
      <c r="P83" s="24" t="str">
        <f t="shared" si="192"/>
        <v>Votes</v>
      </c>
      <c r="Q83" s="24" t="str">
        <f t="shared" si="192"/>
        <v>Votes</v>
      </c>
      <c r="R83" s="24" t="str">
        <f t="shared" si="192"/>
        <v>Votes</v>
      </c>
      <c r="S83" s="24" t="str">
        <f t="shared" si="189"/>
        <v>Ballots</v>
      </c>
      <c r="T83" s="24" t="str">
        <f t="shared" si="189"/>
        <v>Votes</v>
      </c>
      <c r="U83" s="24" t="str">
        <f t="shared" si="189"/>
        <v>Votes</v>
      </c>
      <c r="V83" s="24" t="str">
        <f t="shared" si="189"/>
        <v>Votes</v>
      </c>
      <c r="W83" s="24" t="str">
        <f t="shared" si="189"/>
        <v>Ballots</v>
      </c>
      <c r="X83" s="24" t="str">
        <f>IF(X10=0,"",X10)</f>
        <v>Ballots</v>
      </c>
      <c r="Y83" s="24"/>
      <c r="Z83" s="24"/>
      <c r="AA83" s="24" t="str">
        <f>IF(AA10=0,"",AA10)</f>
        <v>Ballots</v>
      </c>
      <c r="AB83" s="24"/>
      <c r="AC83" s="24"/>
      <c r="AD83" s="47"/>
      <c r="AE83" s="15"/>
      <c r="AF83" s="15"/>
      <c r="AG83" s="36" t="str">
        <f>IF(AG10=0,"",AG10)</f>
        <v>EV OS</v>
      </c>
      <c r="AH83" s="36" t="str">
        <f t="shared" si="185"/>
        <v>EV OS</v>
      </c>
      <c r="AI83" s="36" t="str">
        <f t="shared" si="185"/>
        <v>ED OS</v>
      </c>
      <c r="AJ83" s="36" t="str">
        <f t="shared" si="185"/>
        <v>ED OS</v>
      </c>
      <c r="AK83" s="36" t="str">
        <f t="shared" si="185"/>
        <v>PA OS</v>
      </c>
      <c r="AL83" s="82" t="str">
        <f t="shared" si="185"/>
        <v>PA OS</v>
      </c>
      <c r="AM83" s="36" t="str">
        <f t="shared" si="185"/>
        <v>Overseas</v>
      </c>
      <c r="AN83" s="82" t="str">
        <f t="shared" si="185"/>
        <v>Overseas</v>
      </c>
      <c r="AO83" s="36" t="str">
        <f t="shared" si="185"/>
        <v>Overseas</v>
      </c>
      <c r="AP83" s="36" t="str">
        <f t="shared" si="185"/>
        <v>Overseas</v>
      </c>
      <c r="AQ83" s="36" t="str">
        <f t="shared" si="185"/>
        <v>OS Total</v>
      </c>
      <c r="AR83" s="82" t="str">
        <f t="shared" si="185"/>
        <v>OS Total</v>
      </c>
      <c r="AS83" s="36" t="str">
        <f t="shared" si="185"/>
        <v>EV OS</v>
      </c>
      <c r="AT83" s="36" t="str">
        <f t="shared" si="185"/>
        <v>EV OS</v>
      </c>
      <c r="AU83" s="36" t="str">
        <f t="shared" si="185"/>
        <v>ED OS</v>
      </c>
      <c r="AV83" s="36" t="str">
        <f t="shared" si="185"/>
        <v>ED OS</v>
      </c>
      <c r="AW83" s="36" t="str">
        <f t="shared" si="185"/>
        <v>PA OS</v>
      </c>
      <c r="AX83" s="83" t="str">
        <f t="shared" si="185"/>
        <v>PA OS</v>
      </c>
      <c r="AY83" s="36" t="str">
        <f t="shared" si="185"/>
        <v>Overseas</v>
      </c>
      <c r="AZ83" s="82" t="str">
        <f t="shared" si="185"/>
        <v>Overseas</v>
      </c>
      <c r="BA83" s="36" t="str">
        <f t="shared" si="185"/>
        <v>Overseas</v>
      </c>
      <c r="BB83" s="36" t="str">
        <f t="shared" si="185"/>
        <v>Overseas</v>
      </c>
      <c r="BC83" s="36" t="str">
        <f t="shared" si="185"/>
        <v>OS Total</v>
      </c>
      <c r="BD83" s="36" t="str">
        <f t="shared" si="185"/>
        <v>OS Total</v>
      </c>
      <c r="BE83" s="36" t="str">
        <f t="shared" si="185"/>
        <v>OS Total</v>
      </c>
      <c r="BF83" s="36" t="str">
        <f t="shared" si="185"/>
        <v>OS Total</v>
      </c>
      <c r="BG83" s="36" t="str">
        <f t="shared" si="185"/>
        <v>EV TS</v>
      </c>
      <c r="BH83" s="36" t="str">
        <f t="shared" si="185"/>
        <v>EV TS</v>
      </c>
      <c r="BI83" s="36" t="str">
        <f t="shared" si="185"/>
        <v>ED TS</v>
      </c>
      <c r="BJ83" s="36" t="str">
        <f t="shared" si="185"/>
        <v>ED TS</v>
      </c>
      <c r="BK83" s="36" t="str">
        <f t="shared" si="185"/>
        <v>PA TS</v>
      </c>
      <c r="BL83" s="36" t="str">
        <f t="shared" si="185"/>
        <v>PA TS</v>
      </c>
      <c r="BM83" s="36" t="str">
        <f t="shared" si="185"/>
        <v>TS Total</v>
      </c>
      <c r="BN83" s="36" t="str">
        <f t="shared" si="185"/>
        <v>TS Total</v>
      </c>
      <c r="BO83" s="36" t="str">
        <f t="shared" si="185"/>
        <v>OS + TS</v>
      </c>
      <c r="BP83" s="82" t="str">
        <f t="shared" si="185"/>
        <v>OS + TS</v>
      </c>
      <c r="BQ83" s="36" t="str">
        <f t="shared" si="185"/>
        <v>OS + TS</v>
      </c>
      <c r="BR83" s="36" t="str">
        <f t="shared" si="185"/>
        <v>OS + TS</v>
      </c>
      <c r="BS83" s="36" t="str">
        <f t="shared" si="185"/>
        <v>Ballots</v>
      </c>
      <c r="BT83" s="82" t="str">
        <f t="shared" si="185"/>
        <v>Ballots</v>
      </c>
      <c r="BU83" s="83" t="str">
        <f t="shared" si="191"/>
        <v>Write-in</v>
      </c>
      <c r="BV83" s="83" t="str">
        <f t="shared" si="191"/>
        <v>Write-in</v>
      </c>
      <c r="BW83" s="83" t="str">
        <f t="shared" si="191"/>
        <v>Write-in</v>
      </c>
      <c r="BX83" s="83" t="str">
        <f t="shared" si="191"/>
        <v>Write-in</v>
      </c>
      <c r="BY83" s="36" t="str">
        <f t="shared" si="185"/>
        <v>Write-in</v>
      </c>
      <c r="BZ83" s="82" t="str">
        <f t="shared" si="185"/>
        <v>Write-in</v>
      </c>
      <c r="CA83" s="36" t="str">
        <f t="shared" si="185"/>
        <v>OS + TS</v>
      </c>
      <c r="CB83" s="36" t="str">
        <f t="shared" si="185"/>
        <v>OS + TS</v>
      </c>
      <c r="CC83" s="36" t="str">
        <f t="shared" si="185"/>
        <v>EV</v>
      </c>
      <c r="CD83" s="82" t="str">
        <f t="shared" si="185"/>
        <v>EV</v>
      </c>
      <c r="CE83" s="36" t="str">
        <f t="shared" si="185"/>
        <v>EV</v>
      </c>
      <c r="CF83" s="82" t="str">
        <f t="shared" si="185"/>
        <v>EV</v>
      </c>
      <c r="CG83" s="36" t="str">
        <f t="shared" si="185"/>
        <v>EV</v>
      </c>
      <c r="CH83" s="82" t="str">
        <f t="shared" si="185"/>
        <v>EV</v>
      </c>
      <c r="CI83" s="36" t="str">
        <f t="shared" si="185"/>
        <v>ED</v>
      </c>
      <c r="CJ83" s="82" t="str">
        <f t="shared" si="185"/>
        <v>ED</v>
      </c>
      <c r="CK83" s="36" t="str">
        <f t="shared" si="185"/>
        <v>ED</v>
      </c>
      <c r="CL83" s="82" t="str">
        <f t="shared" si="185"/>
        <v>ED</v>
      </c>
      <c r="CM83" s="36" t="str">
        <f t="shared" si="185"/>
        <v>ED</v>
      </c>
      <c r="CN83" s="82" t="str">
        <f t="shared" si="185"/>
        <v>ED</v>
      </c>
      <c r="CO83" s="36" t="str">
        <f t="shared" si="185"/>
        <v>Overseas</v>
      </c>
      <c r="CP83" s="82" t="str">
        <f t="shared" si="185"/>
        <v>Overseas</v>
      </c>
      <c r="CQ83" s="36" t="str">
        <f t="shared" si="185"/>
        <v>PA</v>
      </c>
      <c r="CR83" s="82" t="str">
        <f t="shared" si="185"/>
        <v>PA</v>
      </c>
      <c r="CS83" s="36" t="str">
        <f t="shared" si="185"/>
        <v>PA</v>
      </c>
      <c r="CT83" s="82" t="str">
        <f t="shared" si="185"/>
        <v>PA</v>
      </c>
      <c r="CU83" s="36" t="str">
        <f t="shared" si="187"/>
        <v>Votes</v>
      </c>
      <c r="CV83" s="84" t="str">
        <f t="shared" si="187"/>
        <v>Votes</v>
      </c>
    </row>
    <row r="84" spans="1:100" x14ac:dyDescent="0.2">
      <c r="A84" s="23"/>
      <c r="B84" s="107" t="s">
        <v>189</v>
      </c>
      <c r="C84" s="92" t="s">
        <v>188</v>
      </c>
      <c r="E84" s="23">
        <f t="shared" ref="E84:E94" si="193">COUNTIF(E$11:E$77,$C84)</f>
        <v>2</v>
      </c>
      <c r="F84" s="23">
        <f t="shared" ref="F84:G94" si="194">COUNTIF(F$11:F$77,$C84)</f>
        <v>2</v>
      </c>
      <c r="G84" s="23">
        <f t="shared" si="194"/>
        <v>0</v>
      </c>
      <c r="I84">
        <f ca="1">SUM(J84:L84)</f>
        <v>373235</v>
      </c>
      <c r="J84">
        <f ca="1">SUMIF($E$11:$E$77,$C84,J$11:J$77)</f>
        <v>108186</v>
      </c>
      <c r="K84">
        <f ca="1">SUMIF($F$11:$F$77,$C84,K$11:K$77)</f>
        <v>265049</v>
      </c>
      <c r="L84">
        <f>SUMIF($G$11:$G$77,$C84,L$11:L$77)</f>
        <v>0</v>
      </c>
      <c r="N84">
        <f ca="1">SUMIF($E$11:$E$77,$C84,N$11:N$77)</f>
        <v>108184</v>
      </c>
      <c r="O84">
        <f ca="1">SUMIF($F$11:$F$77,$C84,O$11:O$77)</f>
        <v>265039</v>
      </c>
      <c r="P84">
        <f>SUMIF($G$11:$G$77,$C84,P$11:P$77)</f>
        <v>0</v>
      </c>
      <c r="Q84">
        <f>SUMIF($G$11:$G$77,$C84,Q$11:Q$77)</f>
        <v>0</v>
      </c>
      <c r="R84">
        <f>SUMIF($G$11:$G$77,$C84,R$11:R$77)</f>
        <v>0</v>
      </c>
      <c r="S84">
        <f ca="1">SUM(N84:R84)</f>
        <v>373223</v>
      </c>
      <c r="T84">
        <f ca="1">SUMIF($E$11:$E$77,$C84,T$11:T$77)</f>
        <v>2</v>
      </c>
      <c r="U84">
        <f ca="1">SUMIF($F$11:$F$77,$C84,U$11:U$77)</f>
        <v>10</v>
      </c>
      <c r="V84">
        <f ca="1">SUMIF($F$11:$F$77,$C84,V$11:V$77)</f>
        <v>0</v>
      </c>
      <c r="W84">
        <f ca="1">SUM(T84:V84)</f>
        <v>12</v>
      </c>
      <c r="X84">
        <f>SUMIF($G$11:$G$77,$C84,X$11:X$77)</f>
        <v>0</v>
      </c>
      <c r="AA84" s="92">
        <f>SUMIF($G$11:$G$77,$C84,AA$11:AA$77)</f>
        <v>0</v>
      </c>
      <c r="AB84" s="92"/>
      <c r="AD84" s="47"/>
      <c r="AE84" s="107" t="str">
        <f>B84</f>
        <v>Sequoia Counties -</v>
      </c>
      <c r="AF84" t="str">
        <f>C84</f>
        <v>Insight +</v>
      </c>
      <c r="AG84">
        <f ca="1">SUMIF($E$11:$E$77,$C84,AG$11:AG$77)</f>
        <v>117</v>
      </c>
      <c r="AH84" s="37">
        <f ca="1">IFERROR(AG84/N84," ")</f>
        <v>1.0814907934629889E-3</v>
      </c>
      <c r="AI84">
        <f ca="1">SUMIF($F$11:$F$77,$C84,AI$11:AI$77)</f>
        <v>717</v>
      </c>
      <c r="AJ84" s="37">
        <f ca="1">IFERROR(AI84/O84," ")</f>
        <v>2.7052622444244056E-3</v>
      </c>
      <c r="AK84">
        <f>SUMIF($G$11:$G$77,$C84,AK$11:AK$77)</f>
        <v>0</v>
      </c>
      <c r="AL84" s="37" t="str">
        <f>IFERROR(AK84/P84," ")</f>
        <v xml:space="preserve"> </v>
      </c>
      <c r="AM84">
        <f>SUMIF($G$11:$G$77,$C84,AM$11:AM$77)</f>
        <v>0</v>
      </c>
      <c r="AN84" s="37" t="str">
        <f>IFERROR(AM84/Q84," ")</f>
        <v xml:space="preserve"> </v>
      </c>
      <c r="AO84">
        <f>SUMIF($G$11:$G$77,$C84,AO$11:AO$77)</f>
        <v>0</v>
      </c>
      <c r="AP84" s="37" t="str">
        <f>IFERROR(AO84/R84," ")</f>
        <v xml:space="preserve"> </v>
      </c>
      <c r="AQ84">
        <f ca="1">SUM(AG84,AI84,AK84,AM84,AO84)</f>
        <v>834</v>
      </c>
      <c r="AR84" s="37">
        <f ca="1">IFERROR(AQ84/S84," ")</f>
        <v>2.2345889722766282E-3</v>
      </c>
      <c r="AS84">
        <f ca="1">SUMIF($E$11:$E$77,$C84,AS$11:AS$77)</f>
        <v>698</v>
      </c>
      <c r="AT84" s="37">
        <f ca="1">IFERROR(AS84/N84," ")</f>
        <v>6.4519707165569774E-3</v>
      </c>
      <c r="AU84">
        <f ca="1">SUMIF($F$11:$F$77,$C84,AU$11:AU$77)</f>
        <v>3051</v>
      </c>
      <c r="AV84" s="37">
        <f ca="1">IFERROR(AU84/O84," ")</f>
        <v>1.1511513399914729E-2</v>
      </c>
      <c r="AW84">
        <f>SUMIF($G$11:$G$77,$C84,AW$11:AW$77)</f>
        <v>0</v>
      </c>
      <c r="AX84" s="38" t="str">
        <f>IFERROR(AW84/P84," ")</f>
        <v xml:space="preserve"> </v>
      </c>
      <c r="AY84">
        <f>SUMIF($G$11:$G$77,$C84,AY$11:AY$77)</f>
        <v>0</v>
      </c>
      <c r="AZ84" s="37" t="str">
        <f>IFERROR(AY84/Q84," ")</f>
        <v xml:space="preserve"> </v>
      </c>
      <c r="BA84">
        <f>SUMIF($G$11:$G$77,$C84,BA$11:BA$77)</f>
        <v>0</v>
      </c>
      <c r="BB84" s="37" t="str">
        <f>IFERROR(BA84/R84," ")</f>
        <v xml:space="preserve"> </v>
      </c>
      <c r="BC84">
        <f ca="1">SUM(AS84,AU84,AW84,AY84,BA84)</f>
        <v>3749</v>
      </c>
      <c r="BD84" s="37">
        <f ca="1">IFERROR(BC84/S84," ")</f>
        <v>1.0044932922140383E-2</v>
      </c>
      <c r="BE84">
        <f ca="1">SUM(AQ84,BC84)</f>
        <v>4583</v>
      </c>
      <c r="BF84" s="37">
        <f ca="1">IFERROR(BE84/S84," ")</f>
        <v>1.2279521894417011E-2</v>
      </c>
      <c r="BG84">
        <f ca="1">SUMIF($E$11:$E$77,$C84,BG$11:BG$77)</f>
        <v>0</v>
      </c>
      <c r="BH84" s="37">
        <f ca="1">IFERROR(BG84/T84," ")</f>
        <v>0</v>
      </c>
      <c r="BI84">
        <f ca="1">SUMIF($F$11:$F$77,$C84,BI$11:BI$77)</f>
        <v>1</v>
      </c>
      <c r="BJ84" s="37">
        <f ca="1">IFERROR(BI84/U84," ")</f>
        <v>0.1</v>
      </c>
      <c r="BK84">
        <f>SUMIF($G$11:$G$77,$C84,BK$11:BK$77)</f>
        <v>0</v>
      </c>
      <c r="BL84" s="37" t="str">
        <f ca="1">IFERROR(BK84/V84," ")</f>
        <v xml:space="preserve"> </v>
      </c>
      <c r="BM84">
        <f ca="1">SUM(BG84,BI84,BK84)</f>
        <v>1</v>
      </c>
      <c r="BN84" s="37">
        <f ca="1">IFERROR(BM84/W84," ")</f>
        <v>8.3333333333333329E-2</v>
      </c>
      <c r="BO84">
        <f ca="1">SUM(BC84,BM84)</f>
        <v>3750</v>
      </c>
      <c r="BP84" s="37">
        <f ca="1">IFERROR(BO84/$I84," ")</f>
        <v>1.0047289241362681E-2</v>
      </c>
      <c r="BQ84">
        <f ca="1">SUM(BE84,BM84)</f>
        <v>4584</v>
      </c>
      <c r="BR84" s="37">
        <f ca="1">IFERROR(BQ84/$I84," ")</f>
        <v>1.228180636864174E-2</v>
      </c>
      <c r="BS84">
        <f>SUMIF($G$11:$G$77,$C84,BS$11:BS$77)</f>
        <v>0</v>
      </c>
      <c r="BT84" s="57" t="str">
        <f>IFERROR(BS84/AA84," ")</f>
        <v xml:space="preserve"> </v>
      </c>
      <c r="BU84" s="151">
        <f ca="1">SUMIF($E$11:$E$77,$C84,BU$11:BU$77)</f>
        <v>114</v>
      </c>
      <c r="BV84" s="151">
        <f t="shared" ref="BV84:BV94" ca="1" si="195">SUMIF($F$11:$F$77,$C84,BV$11:BV$77)</f>
        <v>397</v>
      </c>
      <c r="BW84" s="151">
        <f>SUMIF($G$11:$G$77,$C84,BW$11:BW$77)</f>
        <v>0</v>
      </c>
      <c r="BX84" s="151">
        <f>SUMIF($G$11:$G$77,$C84,BX$11:BX$77)</f>
        <v>0</v>
      </c>
      <c r="BY84">
        <f t="shared" ref="BY84:BY94" ca="1" si="196">SUM(BU84:BX84)</f>
        <v>511</v>
      </c>
      <c r="BZ84" s="37">
        <f ca="1">IFERROR(BY84/$I84," ")</f>
        <v>1.3691106139563545E-3</v>
      </c>
      <c r="CA84">
        <f ca="1">SUMIF($F$11:$F$77,$C84,CA$11:CA$77)</f>
        <v>0</v>
      </c>
      <c r="CB84" s="37">
        <f ca="1">IFERROR(CA84/$I84," ")</f>
        <v>0</v>
      </c>
      <c r="CC84">
        <f ca="1">SUMIF($E$11:$E$77,$C84,CC$11:CC$77)</f>
        <v>698</v>
      </c>
      <c r="CD84" s="37">
        <f ca="1">IF(CC84,CC84/SUM($N84,$T84)," ")</f>
        <v>6.4518514410367329E-3</v>
      </c>
      <c r="CE84">
        <f ca="1">SUMIF($E$11:$E$77,$C84,CE$11:CE$77)</f>
        <v>117</v>
      </c>
      <c r="CF84" s="37">
        <f ca="1">IF(CE84,CE84/SUM($N84,$T84)," ")</f>
        <v>1.0814708002883922E-3</v>
      </c>
      <c r="CG84">
        <f ca="1">SUMIF($E$11:$E$77,$C84,CG$11:CG$77)</f>
        <v>815</v>
      </c>
      <c r="CH84" s="37">
        <f ca="1">IF(CG84,CG84/SUM($N84,$T84)," ")</f>
        <v>7.5333222413251251E-3</v>
      </c>
      <c r="CI84">
        <f ca="1">SUMIF($F$11:$F$77,$C84,CI$11:CI$77)</f>
        <v>3052</v>
      </c>
      <c r="CJ84" s="37">
        <f ca="1">IF(CI84,CI84/SUM($O84,$U84)," ")</f>
        <v>1.1514851970767669E-2</v>
      </c>
      <c r="CK84">
        <f ca="1">SUMIF($F$11:$F$77,$C84,CK$11:CK$77)</f>
        <v>717</v>
      </c>
      <c r="CL84" s="37">
        <f ca="1">IF(CK84,CK84/SUM($O84,$U84)," ")</f>
        <v>2.7051601779293638E-3</v>
      </c>
      <c r="CM84">
        <f ca="1">SUMIF($F$11:$F$77,$C84,CM$11:CM$77)</f>
        <v>3769</v>
      </c>
      <c r="CN84" s="37">
        <f ca="1">IF(CM84,CM84/SUM($O84,$U84)," ")</f>
        <v>1.4220012148697033E-2</v>
      </c>
      <c r="CO84">
        <f>SUMIF($G$11:$G$77,$C84,CO$11:CO$77)</f>
        <v>0</v>
      </c>
      <c r="CP84" s="37" t="str">
        <f>IFERROR(CO84/$Q84," ")</f>
        <v xml:space="preserve"> </v>
      </c>
      <c r="CQ84">
        <f>SUMIF($G$11:$G$77,$C84,CQ$11:CQ$77)</f>
        <v>0</v>
      </c>
      <c r="CR84" s="37" t="str">
        <f t="shared" ref="CR84:CR95" si="197">IFERROR(CQ84/$X84," ")</f>
        <v xml:space="preserve"> </v>
      </c>
      <c r="CS84">
        <f>SUMIF($G$11:$G$77,$C84,CS$11:CS$77)</f>
        <v>0</v>
      </c>
      <c r="CT84" s="37" t="str">
        <f>IFERROR(CS84/$X84," ")</f>
        <v xml:space="preserve"> </v>
      </c>
      <c r="CU84">
        <f ca="1">SUM(BY84,CG84,CM84,CO84,CS84)</f>
        <v>5095</v>
      </c>
      <c r="CV84" s="39">
        <f ca="1">IFERROR(CU84/$I84," ")</f>
        <v>1.3650916982598096E-2</v>
      </c>
    </row>
    <row r="85" spans="1:100" x14ac:dyDescent="0.2">
      <c r="A85" s="23"/>
      <c r="B85" s="107" t="s">
        <v>189</v>
      </c>
      <c r="C85" s="92" t="s">
        <v>177</v>
      </c>
      <c r="E85" s="23">
        <f t="shared" si="193"/>
        <v>0</v>
      </c>
      <c r="F85" s="23">
        <f t="shared" si="194"/>
        <v>0</v>
      </c>
      <c r="G85" s="23">
        <f t="shared" si="194"/>
        <v>2</v>
      </c>
      <c r="I85">
        <f t="shared" ref="I85:I94" ca="1" si="198">SUM(J85:L85)</f>
        <v>106209</v>
      </c>
      <c r="J85">
        <f t="shared" ref="J85:J94" si="199">SUMIF($E$11:$E$77,$C85,J$11:J$77)</f>
        <v>0</v>
      </c>
      <c r="K85">
        <f t="shared" ref="K85:K94" si="200">SUMIF($F$11:$F$77,$C85,K$11:K$77)</f>
        <v>0</v>
      </c>
      <c r="L85">
        <f t="shared" ref="L85:L94" ca="1" si="201">SUMIF($G$11:$G$77,$C85,L$11:L$77)</f>
        <v>106209</v>
      </c>
      <c r="N85">
        <f t="shared" ref="N85:N94" si="202">SUMIF($E$11:$E$77,$C85,N$11:N$77)</f>
        <v>0</v>
      </c>
      <c r="O85">
        <f t="shared" ref="O85:O94" si="203">SUMIF($F$11:$F$77,$C85,O$11:O$77)</f>
        <v>0</v>
      </c>
      <c r="P85">
        <f t="shared" ref="P85:R94" ca="1" si="204">SUMIF($G$11:$G$77,$C85,P$11:P$77)</f>
        <v>960</v>
      </c>
      <c r="Q85">
        <f t="shared" ca="1" si="204"/>
        <v>105249</v>
      </c>
      <c r="R85">
        <f t="shared" ca="1" si="204"/>
        <v>0</v>
      </c>
      <c r="S85">
        <f t="shared" ref="S85:S94" ca="1" si="205">SUM(N85:R85)</f>
        <v>106209</v>
      </c>
      <c r="T85">
        <f t="shared" ref="T85:T94" si="206">SUMIF($E$11:$E$77,$C85,T$11:T$77)</f>
        <v>0</v>
      </c>
      <c r="U85">
        <f t="shared" ref="U85:V94" si="207">SUMIF($F$11:$F$77,$C85,U$11:U$77)</f>
        <v>0</v>
      </c>
      <c r="V85">
        <f t="shared" si="207"/>
        <v>0</v>
      </c>
      <c r="W85">
        <f t="shared" ref="W85:W94" si="208">SUM(T85:V85)</f>
        <v>0</v>
      </c>
      <c r="X85">
        <f t="shared" ref="X85:X94" ca="1" si="209">SUMIF($G$11:$G$77,$C85,X$11:X$77)</f>
        <v>960</v>
      </c>
      <c r="AA85" s="92">
        <f t="shared" ref="AA85:AA94" ca="1" si="210">SUMIF($G$11:$G$77,$C85,AA$11:AA$77)</f>
        <v>1677</v>
      </c>
      <c r="AB85" s="92"/>
      <c r="AD85" s="47"/>
      <c r="AE85" s="107" t="str">
        <f t="shared" ref="AE85:AE94" si="211">B85</f>
        <v>Sequoia Counties -</v>
      </c>
      <c r="AF85" t="str">
        <f t="shared" ref="AF85:AF94" si="212">C85</f>
        <v>400-C</v>
      </c>
      <c r="AG85">
        <f t="shared" ref="AG85:AG94" si="213">SUMIF($E$11:$E$77,$C85,AG$11:AG$77)</f>
        <v>0</v>
      </c>
      <c r="AH85" s="37" t="str">
        <f>IFERROR(AG85/N85," ")</f>
        <v xml:space="preserve"> </v>
      </c>
      <c r="AI85">
        <f t="shared" ref="AI85:AI94" si="214">SUMIF($F$11:$F$77,$C85,AI$11:AI$77)</f>
        <v>0</v>
      </c>
      <c r="AJ85" s="37" t="str">
        <f>IFERROR(AI85/O85," ")</f>
        <v xml:space="preserve"> </v>
      </c>
      <c r="AK85">
        <f t="shared" ref="AK85:AK94" ca="1" si="215">SUMIF($G$11:$G$77,$C85,AK$11:AK$77)</f>
        <v>22</v>
      </c>
      <c r="AL85" s="37">
        <f ca="1">IFERROR(AK85/P85," ")</f>
        <v>2.2916666666666665E-2</v>
      </c>
      <c r="AM85">
        <f t="shared" ref="AM85:AM94" ca="1" si="216">SUMIF($G$11:$G$77,$C85,AM$11:AM$77)</f>
        <v>854</v>
      </c>
      <c r="AN85" s="37">
        <f ca="1">IFERROR(AM85/Q85," ")</f>
        <v>8.1140913452859408E-3</v>
      </c>
      <c r="AO85">
        <f t="shared" ref="AO85:AO94" ca="1" si="217">SUMIF($G$11:$G$77,$C85,AO$11:AO$77)</f>
        <v>0</v>
      </c>
      <c r="AP85" s="37" t="str">
        <f ca="1">IFERROR(AO85/R85," ")</f>
        <v xml:space="preserve"> </v>
      </c>
      <c r="AQ85">
        <f ca="1">SUM(AG85,AI85,AK85,AM85,AO85)</f>
        <v>876</v>
      </c>
      <c r="AR85" s="37">
        <f ca="1">IFERROR(AQ85/S85," ")</f>
        <v>8.2478885970115531E-3</v>
      </c>
      <c r="AS85">
        <f t="shared" ref="AS85:AS94" si="218">SUMIF($E$11:$E$77,$C85,AS$11:AS$77)</f>
        <v>0</v>
      </c>
      <c r="AT85" s="37" t="str">
        <f>IFERROR(AS85/N85," ")</f>
        <v xml:space="preserve"> </v>
      </c>
      <c r="AU85">
        <f t="shared" ref="AU85:AU94" si="219">SUMIF($F$11:$F$77,$C85,AU$11:AU$77)</f>
        <v>0</v>
      </c>
      <c r="AV85" s="37" t="str">
        <f>IFERROR(AU85/O85," ")</f>
        <v xml:space="preserve"> </v>
      </c>
      <c r="AW85">
        <f t="shared" ref="AW85:AW94" ca="1" si="220">SUMIF($G$11:$G$77,$C85,AW$11:AW$77)</f>
        <v>32</v>
      </c>
      <c r="AX85" s="38">
        <f ca="1">IFERROR(AW85/P85," ")</f>
        <v>3.3333333333333333E-2</v>
      </c>
      <c r="AY85">
        <f t="shared" ref="AY85:AY94" ca="1" si="221">SUMIF($G$11:$G$77,$C85,AY$11:AY$77)</f>
        <v>1287</v>
      </c>
      <c r="AZ85" s="37">
        <f ca="1">IFERROR(AY85/Q85," ")</f>
        <v>1.2228144685460194E-2</v>
      </c>
      <c r="BA85">
        <f t="shared" ref="BA85:BA94" ca="1" si="222">SUMIF($G$11:$G$77,$C85,BA$11:BA$77)</f>
        <v>0</v>
      </c>
      <c r="BB85" s="37" t="str">
        <f ca="1">IFERROR(BA85/R85," ")</f>
        <v xml:space="preserve"> </v>
      </c>
      <c r="BC85">
        <f ca="1">SUM(AS85,AU85,AW85,AY85,BA85)</f>
        <v>1319</v>
      </c>
      <c r="BD85" s="37">
        <f ca="1">IFERROR(BC85/S85," ")</f>
        <v>1.2418909885226299E-2</v>
      </c>
      <c r="BE85">
        <f ca="1">SUM(AQ85,BC85)</f>
        <v>2195</v>
      </c>
      <c r="BF85" s="37">
        <f ca="1">IFERROR(BE85/S85," ")</f>
        <v>2.066679848223785E-2</v>
      </c>
      <c r="BG85">
        <f t="shared" ref="BG85:BG94" si="223">SUMIF($E$11:$E$77,$C85,BG$11:BG$77)</f>
        <v>0</v>
      </c>
      <c r="BH85" s="37" t="str">
        <f>IFERROR(BG85/T85," ")</f>
        <v xml:space="preserve"> </v>
      </c>
      <c r="BI85">
        <f t="shared" ref="BI85:BI94" si="224">SUMIF($F$11:$F$77,$C85,BI$11:BI$77)</f>
        <v>0</v>
      </c>
      <c r="BJ85" s="37" t="str">
        <f>IFERROR(BI85/U85," ")</f>
        <v xml:space="preserve"> </v>
      </c>
      <c r="BK85">
        <f t="shared" ref="BK85:BK94" ca="1" si="225">SUMIF($G$11:$G$77,$C85,BK$11:BK$77)</f>
        <v>0</v>
      </c>
      <c r="BL85" s="37" t="str">
        <f ca="1">IFERROR(BK85/V85," ")</f>
        <v xml:space="preserve"> </v>
      </c>
      <c r="BM85">
        <f ca="1">SUM(BG85,BI85,BK85)</f>
        <v>0</v>
      </c>
      <c r="BN85" s="37" t="str">
        <f ca="1">IFERROR(BM85/W85," ")</f>
        <v xml:space="preserve"> </v>
      </c>
      <c r="BO85">
        <f ca="1">SUM(BC85,BM85)</f>
        <v>1319</v>
      </c>
      <c r="BP85" s="37">
        <f ca="1">IFERROR(BO85/$I85," ")</f>
        <v>1.2418909885226299E-2</v>
      </c>
      <c r="BQ85">
        <f ca="1">SUM(BE85,BM85)</f>
        <v>2195</v>
      </c>
      <c r="BR85" s="37">
        <f ca="1">IFERROR(BQ85/$I85," ")</f>
        <v>2.066679848223785E-2</v>
      </c>
      <c r="BS85" s="92">
        <f t="shared" ref="BS85:BS94" ca="1" si="226">SUMIF($G$11:$G$77,$C85,BS$11:BS$77)</f>
        <v>717</v>
      </c>
      <c r="BT85" s="57">
        <f t="shared" ref="BT85:BT94" ca="1" si="227">IFERROR(BS85/AA85," ")</f>
        <v>0.42754919499105548</v>
      </c>
      <c r="BU85" s="151">
        <f t="shared" ref="BU85:BU94" si="228">SUMIF($E$11:$E$77,$C85,BU$11:BU$77)</f>
        <v>0</v>
      </c>
      <c r="BV85" s="151">
        <f t="shared" si="195"/>
        <v>0</v>
      </c>
      <c r="BW85" s="151">
        <f t="shared" ref="BW85:BX94" ca="1" si="229">SUMIF($G$11:$G$77,$C85,BW$11:BW$77)</f>
        <v>5</v>
      </c>
      <c r="BX85" s="151">
        <f t="shared" ca="1" si="229"/>
        <v>195</v>
      </c>
      <c r="BY85">
        <f t="shared" ca="1" si="196"/>
        <v>200</v>
      </c>
      <c r="BZ85" s="37">
        <f ca="1">IFERROR(BY85/$I85," ")</f>
        <v>1.883079588358802E-3</v>
      </c>
      <c r="CA85">
        <f t="shared" ref="CA85:CA94" si="230">SUMIF($F$11:$F$77,$C85,CA$11:CA$77)</f>
        <v>0</v>
      </c>
      <c r="CB85" s="37">
        <f ca="1">IFERROR(CA85/$I85," ")</f>
        <v>0</v>
      </c>
      <c r="CC85">
        <f t="shared" ref="CC85:CC94" si="231">SUMIF($E$11:$E$77,$C85,CC$11:CC$77)</f>
        <v>0</v>
      </c>
      <c r="CD85" s="37" t="str">
        <f>IF(CC85,CC85/SUM($N85,$T85)," ")</f>
        <v xml:space="preserve"> </v>
      </c>
      <c r="CE85">
        <f t="shared" ref="CE85:CE94" si="232">SUMIF($E$11:$E$77,$C85,CE$11:CE$77)</f>
        <v>0</v>
      </c>
      <c r="CF85" s="37" t="str">
        <f>IF(CE85,CE85/SUM($N85,$T85)," ")</f>
        <v xml:space="preserve"> </v>
      </c>
      <c r="CG85">
        <f t="shared" ref="CG85:CG94" si="233">SUMIF($E$11:$E$77,$C85,CG$11:CG$77)</f>
        <v>0</v>
      </c>
      <c r="CH85" s="37" t="str">
        <f>IF(CG85,CG85/SUM($N85,$T85)," ")</f>
        <v xml:space="preserve"> </v>
      </c>
      <c r="CI85">
        <f t="shared" ref="CI85:CI94" si="234">SUMIF($F$11:$F$77,$C85,CI$11:CI$77)</f>
        <v>0</v>
      </c>
      <c r="CJ85" s="37" t="str">
        <f>IF(CI85,CI85/SUM($O85,$U85)," ")</f>
        <v xml:space="preserve"> </v>
      </c>
      <c r="CK85">
        <f t="shared" ref="CK85:CK94" si="235">SUMIF($F$11:$F$77,$C85,CK$11:CK$77)</f>
        <v>0</v>
      </c>
      <c r="CL85" s="37" t="str">
        <f>IF(CK85,CK85/SUM($O85,$U85)," ")</f>
        <v xml:space="preserve"> </v>
      </c>
      <c r="CM85">
        <f t="shared" ref="CM85:CM94" si="236">SUMIF($F$11:$F$77,$C85,CM$11:CM$77)</f>
        <v>0</v>
      </c>
      <c r="CN85" s="37" t="str">
        <f>IF(CM85,CM85/SUM($O85,$U85)," ")</f>
        <v xml:space="preserve"> </v>
      </c>
      <c r="CO85">
        <f t="shared" ref="CO85:CO94" ca="1" si="237">SUMIF($G$11:$G$77,$C85,CO$11:CO$77)</f>
        <v>2141</v>
      </c>
      <c r="CP85" s="37">
        <f ca="1">IFERROR(CO85/$Q85," ")</f>
        <v>2.0342236030746134E-2</v>
      </c>
      <c r="CQ85">
        <f t="shared" ref="CQ85:CQ94" ca="1" si="238">SUMIF($G$11:$G$77,$C85,CQ$11:CQ$77)</f>
        <v>32</v>
      </c>
      <c r="CR85" s="37">
        <f t="shared" ca="1" si="197"/>
        <v>3.3333333333333333E-2</v>
      </c>
      <c r="CS85">
        <f t="shared" ref="CS85:CS94" ca="1" si="239">SUMIF($G$11:$G$77,$C85,CS$11:CS$77)</f>
        <v>54</v>
      </c>
      <c r="CT85" s="37">
        <f t="shared" ref="CT85:CT95" ca="1" si="240">IFERROR(CS85/$X85," ")</f>
        <v>5.6250000000000001E-2</v>
      </c>
      <c r="CU85">
        <f t="shared" ref="CU85:CU94" ca="1" si="241">SUM(BY85,CG85,CM85,CO85,CS85)</f>
        <v>2395</v>
      </c>
      <c r="CV85" s="39">
        <f ca="1">IFERROR(CU85/$I85," ")</f>
        <v>2.2549878070596652E-2</v>
      </c>
    </row>
    <row r="86" spans="1:100" x14ac:dyDescent="0.2">
      <c r="A86" s="23"/>
      <c r="B86" s="107" t="s">
        <v>223</v>
      </c>
      <c r="C86" s="92" t="s">
        <v>224</v>
      </c>
      <c r="E86" s="23">
        <f t="shared" si="193"/>
        <v>7</v>
      </c>
      <c r="F86" s="23">
        <f t="shared" si="194"/>
        <v>7</v>
      </c>
      <c r="G86" s="23">
        <f t="shared" si="194"/>
        <v>3</v>
      </c>
      <c r="I86">
        <f t="shared" ref="I86:I87" ca="1" si="242">SUM(J86:L86)</f>
        <v>199615</v>
      </c>
      <c r="J86">
        <f t="shared" ca="1" si="199"/>
        <v>61749</v>
      </c>
      <c r="K86">
        <f t="shared" ca="1" si="200"/>
        <v>131142</v>
      </c>
      <c r="L86">
        <f t="shared" ca="1" si="201"/>
        <v>6724</v>
      </c>
      <c r="N86">
        <f t="shared" ca="1" si="202"/>
        <v>61749</v>
      </c>
      <c r="O86">
        <f t="shared" ca="1" si="203"/>
        <v>131142</v>
      </c>
      <c r="P86">
        <f t="shared" ca="1" si="204"/>
        <v>55</v>
      </c>
      <c r="Q86">
        <f t="shared" ca="1" si="204"/>
        <v>6669</v>
      </c>
      <c r="R86">
        <f t="shared" ca="1" si="204"/>
        <v>0</v>
      </c>
      <c r="S86">
        <f t="shared" ref="S86:S87" ca="1" si="243">SUM(N86:R86)</f>
        <v>199615</v>
      </c>
      <c r="T86">
        <f t="shared" ca="1" si="206"/>
        <v>0</v>
      </c>
      <c r="U86">
        <f t="shared" ca="1" si="207"/>
        <v>0</v>
      </c>
      <c r="V86">
        <f t="shared" ca="1" si="207"/>
        <v>0</v>
      </c>
      <c r="W86">
        <f t="shared" ref="W86:W87" ca="1" si="244">SUM(T86:V86)</f>
        <v>0</v>
      </c>
      <c r="X86">
        <f t="shared" ca="1" si="209"/>
        <v>55</v>
      </c>
      <c r="AA86" s="92">
        <f t="shared" ca="1" si="210"/>
        <v>73</v>
      </c>
      <c r="AB86" s="92"/>
      <c r="AD86" s="47"/>
      <c r="AE86" s="107" t="str">
        <f t="shared" ref="AE86:AE87" si="245">B86</f>
        <v>Democracy Suite -</v>
      </c>
      <c r="AF86" t="str">
        <f t="shared" ref="AF86:AF87" si="246">C86</f>
        <v>ICE</v>
      </c>
      <c r="AG86">
        <f t="shared" ca="1" si="213"/>
        <v>28</v>
      </c>
      <c r="AH86" s="37">
        <f t="shared" ref="AH86:AH87" ca="1" si="247">IFERROR(AG86/N86," ")</f>
        <v>4.5344863884435373E-4</v>
      </c>
      <c r="AI86">
        <f t="shared" ca="1" si="214"/>
        <v>71</v>
      </c>
      <c r="AJ86" s="37">
        <f t="shared" ref="AJ86:AJ87" ca="1" si="248">IFERROR(AI86/O86," ")</f>
        <v>5.4139787406017905E-4</v>
      </c>
      <c r="AK86">
        <f t="shared" ca="1" si="215"/>
        <v>0</v>
      </c>
      <c r="AL86" s="37">
        <f t="shared" ref="AL86:AL87" ca="1" si="249">IFERROR(AK86/P86," ")</f>
        <v>0</v>
      </c>
      <c r="AM86">
        <f t="shared" ca="1" si="216"/>
        <v>15</v>
      </c>
      <c r="AN86" s="37">
        <f t="shared" ref="AN86:AN87" ca="1" si="250">IFERROR(AM86/Q86," ")</f>
        <v>2.249212775528565E-3</v>
      </c>
      <c r="AO86">
        <f t="shared" ca="1" si="217"/>
        <v>0</v>
      </c>
      <c r="AP86" s="37" t="str">
        <f t="shared" ref="AP86:AP87" ca="1" si="251">IFERROR(AO86/R86," ")</f>
        <v xml:space="preserve"> </v>
      </c>
      <c r="AQ86">
        <f t="shared" ref="AQ86:AQ87" ca="1" si="252">SUM(AG86,AI86,AK86,AM86,AO86)</f>
        <v>114</v>
      </c>
      <c r="AR86" s="37">
        <f t="shared" ref="AR86:AR87" ca="1" si="253">IFERROR(AQ86/S86," ")</f>
        <v>5.710993662800892E-4</v>
      </c>
      <c r="AS86">
        <f t="shared" ca="1" si="218"/>
        <v>463</v>
      </c>
      <c r="AT86" s="37">
        <f t="shared" ref="AT86:AT87" ca="1" si="254">IFERROR(AS86/N86," ")</f>
        <v>7.4980971351762777E-3</v>
      </c>
      <c r="AU86">
        <f t="shared" ca="1" si="219"/>
        <v>1308</v>
      </c>
      <c r="AV86" s="37">
        <f t="shared" ref="AV86:AV87" ca="1" si="255">IFERROR(AU86/O86," ")</f>
        <v>9.9739213981790732E-3</v>
      </c>
      <c r="AW86">
        <f t="shared" ca="1" si="220"/>
        <v>0</v>
      </c>
      <c r="AX86" s="38">
        <f t="shared" ref="AX86:AX87" ca="1" si="256">IFERROR(AW86/P86," ")</f>
        <v>0</v>
      </c>
      <c r="AY86">
        <f t="shared" ca="1" si="221"/>
        <v>130</v>
      </c>
      <c r="AZ86" s="37">
        <f t="shared" ref="AZ86:AZ87" ca="1" si="257">IFERROR(AY86/Q86," ")</f>
        <v>1.9493177387914229E-2</v>
      </c>
      <c r="BA86">
        <f t="shared" ca="1" si="222"/>
        <v>0</v>
      </c>
      <c r="BB86" s="37" t="str">
        <f t="shared" ref="BB86:BB87" ca="1" si="258">IFERROR(BA86/R86," ")</f>
        <v xml:space="preserve"> </v>
      </c>
      <c r="BC86">
        <f t="shared" ref="BC86:BC87" ca="1" si="259">SUM(AS86,AU86,AW86,AY86,BA86)</f>
        <v>1901</v>
      </c>
      <c r="BD86" s="37">
        <f t="shared" ref="BD86:BD87" ca="1" si="260">IFERROR(BC86/S86," ")</f>
        <v>9.5233324148986803E-3</v>
      </c>
      <c r="BE86">
        <f t="shared" ref="BE86:BE87" ca="1" si="261">SUM(AQ86,BC86)</f>
        <v>2015</v>
      </c>
      <c r="BF86" s="37">
        <f t="shared" ref="BF86:BF87" ca="1" si="262">IFERROR(BE86/S86," ")</f>
        <v>1.0094431781178768E-2</v>
      </c>
      <c r="BG86">
        <f t="shared" ca="1" si="223"/>
        <v>0</v>
      </c>
      <c r="BH86" s="37" t="str">
        <f t="shared" ref="BH86:BH87" ca="1" si="263">IFERROR(BG86/T86," ")</f>
        <v xml:space="preserve"> </v>
      </c>
      <c r="BI86">
        <f t="shared" ca="1" si="224"/>
        <v>0</v>
      </c>
      <c r="BJ86" s="37" t="str">
        <f t="shared" ref="BJ86:BJ87" ca="1" si="264">IFERROR(BI86/U86," ")</f>
        <v xml:space="preserve"> </v>
      </c>
      <c r="BK86">
        <f t="shared" ca="1" si="225"/>
        <v>0</v>
      </c>
      <c r="BL86" s="37" t="str">
        <f t="shared" ref="BL86:BL87" ca="1" si="265">IFERROR(BK86/V86," ")</f>
        <v xml:space="preserve"> </v>
      </c>
      <c r="BM86">
        <f t="shared" ref="BM86:BM87" ca="1" si="266">SUM(BG86,BI86,BK86)</f>
        <v>0</v>
      </c>
      <c r="BN86" s="37" t="str">
        <f t="shared" ref="BN86:BN87" ca="1" si="267">IFERROR(BM86/W86," ")</f>
        <v xml:space="preserve"> </v>
      </c>
      <c r="BO86">
        <f t="shared" ref="BO86:BO87" ca="1" si="268">SUM(BC86,BM86)</f>
        <v>1901</v>
      </c>
      <c r="BP86" s="37">
        <f t="shared" ref="BP86:BP87" ca="1" si="269">IFERROR(BO86/$I86," ")</f>
        <v>9.5233324148986803E-3</v>
      </c>
      <c r="BQ86">
        <f t="shared" ref="BQ86:BQ87" ca="1" si="270">SUM(BE86,BM86)</f>
        <v>2015</v>
      </c>
      <c r="BR86" s="37">
        <f t="shared" ref="BR86:BR87" ca="1" si="271">IFERROR(BQ86/$I86," ")</f>
        <v>1.0094431781178768E-2</v>
      </c>
      <c r="BS86" s="92">
        <f t="shared" ca="1" si="226"/>
        <v>18</v>
      </c>
      <c r="BT86" s="57">
        <f t="shared" ref="BT86:BT87" ca="1" si="272">IFERROR(BS86/AA86," ")</f>
        <v>0.24657534246575341</v>
      </c>
      <c r="BU86" s="151">
        <f t="shared" ca="1" si="228"/>
        <v>138</v>
      </c>
      <c r="BV86" s="151">
        <f t="shared" ca="1" si="195"/>
        <v>415</v>
      </c>
      <c r="BW86" s="151">
        <f t="shared" ca="1" si="229"/>
        <v>0</v>
      </c>
      <c r="BX86" s="151">
        <f t="shared" ca="1" si="229"/>
        <v>8</v>
      </c>
      <c r="BY86">
        <f t="shared" ref="BY86:BY87" ca="1" si="273">SUM(BU86:BX86)</f>
        <v>561</v>
      </c>
      <c r="BZ86" s="37">
        <f t="shared" ref="BZ86:BZ87" ca="1" si="274">IFERROR(BY86/$I86," ")</f>
        <v>2.8104100393257021E-3</v>
      </c>
      <c r="CA86">
        <f t="shared" ca="1" si="230"/>
        <v>0</v>
      </c>
      <c r="CB86" s="37">
        <f t="shared" ref="CB86:CB87" ca="1" si="275">IFERROR(CA86/$I86," ")</f>
        <v>0</v>
      </c>
      <c r="CC86">
        <f t="shared" ca="1" si="231"/>
        <v>463</v>
      </c>
      <c r="CD86" s="37">
        <f t="shared" ref="CD86:CD87" ca="1" si="276">IF(CC86,CC86/SUM($N86,$T86)," ")</f>
        <v>7.4980971351762777E-3</v>
      </c>
      <c r="CE86">
        <f t="shared" ca="1" si="232"/>
        <v>28</v>
      </c>
      <c r="CF86" s="37">
        <f t="shared" ref="CF86:CF87" ca="1" si="277">IF(CE86,CE86/SUM($N86,$T86)," ")</f>
        <v>4.5344863884435373E-4</v>
      </c>
      <c r="CG86">
        <f t="shared" ca="1" si="233"/>
        <v>491</v>
      </c>
      <c r="CH86" s="37">
        <f t="shared" ref="CH86:CH87" ca="1" si="278">IF(CG86,CG86/SUM($N86,$T86)," ")</f>
        <v>7.9515457740206314E-3</v>
      </c>
      <c r="CI86">
        <f t="shared" ca="1" si="234"/>
        <v>1308</v>
      </c>
      <c r="CJ86" s="37">
        <f t="shared" ref="CJ86:CJ87" ca="1" si="279">IF(CI86,CI86/SUM($O86,$U86)," ")</f>
        <v>9.9739213981790732E-3</v>
      </c>
      <c r="CK86">
        <f t="shared" ca="1" si="235"/>
        <v>71</v>
      </c>
      <c r="CL86" s="37">
        <f t="shared" ref="CL86:CL87" ca="1" si="280">IF(CK86,CK86/SUM($O86,$U86)," ")</f>
        <v>5.4139787406017905E-4</v>
      </c>
      <c r="CM86">
        <f t="shared" ca="1" si="236"/>
        <v>1379</v>
      </c>
      <c r="CN86" s="37">
        <f t="shared" ref="CN86:CN87" ca="1" si="281">IF(CM86,CM86/SUM($O86,$U86)," ")</f>
        <v>1.0515319272239252E-2</v>
      </c>
      <c r="CO86">
        <f t="shared" ca="1" si="237"/>
        <v>145</v>
      </c>
      <c r="CP86" s="37">
        <f t="shared" ref="CP86:CP87" ca="1" si="282">IFERROR(CO86/$Q86," ")</f>
        <v>2.1742390163442794E-2</v>
      </c>
      <c r="CQ86">
        <f t="shared" ca="1" si="238"/>
        <v>0</v>
      </c>
      <c r="CR86" s="37">
        <f t="shared" ref="CR86:CR87" ca="1" si="283">IFERROR(CQ86/$X86," ")</f>
        <v>0</v>
      </c>
      <c r="CS86">
        <f t="shared" ca="1" si="239"/>
        <v>0</v>
      </c>
      <c r="CT86" s="37">
        <f t="shared" ref="CT86:CT87" ca="1" si="284">IFERROR(CS86/$X86," ")</f>
        <v>0</v>
      </c>
      <c r="CU86">
        <f t="shared" ref="CU86:CU87" ca="1" si="285">SUM(BY86,CG86,CM86,CO86,CS86)</f>
        <v>2576</v>
      </c>
      <c r="CV86" s="39">
        <f t="shared" ref="CV86:CV87" ca="1" si="286">IFERROR(CU86/$I86," ")</f>
        <v>1.2904841820504472E-2</v>
      </c>
    </row>
    <row r="87" spans="1:100" x14ac:dyDescent="0.2">
      <c r="A87" s="23"/>
      <c r="B87" s="107" t="s">
        <v>223</v>
      </c>
      <c r="C87" s="92" t="s">
        <v>225</v>
      </c>
      <c r="E87" s="23">
        <f t="shared" si="193"/>
        <v>0</v>
      </c>
      <c r="F87" s="23">
        <f t="shared" si="194"/>
        <v>0</v>
      </c>
      <c r="G87" s="23">
        <f t="shared" si="194"/>
        <v>4</v>
      </c>
      <c r="I87">
        <f t="shared" ca="1" si="242"/>
        <v>63268</v>
      </c>
      <c r="J87">
        <f t="shared" si="199"/>
        <v>0</v>
      </c>
      <c r="K87">
        <f t="shared" si="200"/>
        <v>0</v>
      </c>
      <c r="L87">
        <f t="shared" ca="1" si="201"/>
        <v>63268</v>
      </c>
      <c r="N87">
        <f t="shared" si="202"/>
        <v>0</v>
      </c>
      <c r="O87">
        <f t="shared" si="203"/>
        <v>0</v>
      </c>
      <c r="P87">
        <f t="shared" ca="1" si="204"/>
        <v>313</v>
      </c>
      <c r="Q87">
        <f t="shared" ca="1" si="204"/>
        <v>62757</v>
      </c>
      <c r="R87">
        <f t="shared" ca="1" si="204"/>
        <v>198</v>
      </c>
      <c r="S87">
        <f t="shared" ca="1" si="243"/>
        <v>63268</v>
      </c>
      <c r="T87">
        <f t="shared" si="206"/>
        <v>0</v>
      </c>
      <c r="U87">
        <f t="shared" si="207"/>
        <v>0</v>
      </c>
      <c r="V87">
        <f t="shared" si="207"/>
        <v>0</v>
      </c>
      <c r="W87">
        <f t="shared" si="244"/>
        <v>0</v>
      </c>
      <c r="X87">
        <f t="shared" ca="1" si="209"/>
        <v>313</v>
      </c>
      <c r="AA87" s="92">
        <f t="shared" ca="1" si="210"/>
        <v>494</v>
      </c>
      <c r="AB87" s="92"/>
      <c r="AD87" s="47"/>
      <c r="AE87" s="107" t="str">
        <f t="shared" si="245"/>
        <v>Democracy Suite -</v>
      </c>
      <c r="AF87" t="str">
        <f t="shared" si="246"/>
        <v>ICC</v>
      </c>
      <c r="AG87">
        <f t="shared" si="213"/>
        <v>0</v>
      </c>
      <c r="AH87" s="37" t="str">
        <f t="shared" si="247"/>
        <v xml:space="preserve"> </v>
      </c>
      <c r="AI87">
        <f t="shared" si="214"/>
        <v>0</v>
      </c>
      <c r="AJ87" s="37" t="str">
        <f t="shared" si="248"/>
        <v xml:space="preserve"> </v>
      </c>
      <c r="AK87">
        <f t="shared" ca="1" si="215"/>
        <v>1</v>
      </c>
      <c r="AL87" s="37">
        <f t="shared" ca="1" si="249"/>
        <v>3.1948881789137379E-3</v>
      </c>
      <c r="AM87">
        <f t="shared" ca="1" si="216"/>
        <v>73</v>
      </c>
      <c r="AN87" s="37">
        <f t="shared" ca="1" si="250"/>
        <v>1.1632168523033287E-3</v>
      </c>
      <c r="AO87">
        <f t="shared" ca="1" si="217"/>
        <v>0</v>
      </c>
      <c r="AP87" s="37">
        <f t="shared" ca="1" si="251"/>
        <v>0</v>
      </c>
      <c r="AQ87">
        <f t="shared" ca="1" si="252"/>
        <v>74</v>
      </c>
      <c r="AR87" s="37">
        <f t="shared" ca="1" si="253"/>
        <v>1.1696276158563571E-3</v>
      </c>
      <c r="AS87">
        <f t="shared" si="218"/>
        <v>0</v>
      </c>
      <c r="AT87" s="37" t="str">
        <f t="shared" si="254"/>
        <v xml:space="preserve"> </v>
      </c>
      <c r="AU87">
        <f t="shared" si="219"/>
        <v>0</v>
      </c>
      <c r="AV87" s="37" t="str">
        <f t="shared" si="255"/>
        <v xml:space="preserve"> </v>
      </c>
      <c r="AW87">
        <f t="shared" ca="1" si="220"/>
        <v>2</v>
      </c>
      <c r="AX87" s="38">
        <f t="shared" ca="1" si="256"/>
        <v>6.3897763578274758E-3</v>
      </c>
      <c r="AY87">
        <f t="shared" ca="1" si="221"/>
        <v>912</v>
      </c>
      <c r="AZ87" s="37">
        <f t="shared" ca="1" si="257"/>
        <v>1.4532243415077202E-2</v>
      </c>
      <c r="BA87">
        <f t="shared" ca="1" si="222"/>
        <v>0</v>
      </c>
      <c r="BB87" s="37">
        <f t="shared" ca="1" si="258"/>
        <v>0</v>
      </c>
      <c r="BC87">
        <f t="shared" ca="1" si="259"/>
        <v>914</v>
      </c>
      <c r="BD87" s="37">
        <f t="shared" ca="1" si="260"/>
        <v>1.4446481633685275E-2</v>
      </c>
      <c r="BE87">
        <f t="shared" ca="1" si="261"/>
        <v>988</v>
      </c>
      <c r="BF87" s="37">
        <f t="shared" ca="1" si="262"/>
        <v>1.5616109249541632E-2</v>
      </c>
      <c r="BG87">
        <f t="shared" si="223"/>
        <v>0</v>
      </c>
      <c r="BH87" s="37" t="str">
        <f t="shared" si="263"/>
        <v xml:space="preserve"> </v>
      </c>
      <c r="BI87">
        <f t="shared" si="224"/>
        <v>0</v>
      </c>
      <c r="BJ87" s="37" t="str">
        <f t="shared" si="264"/>
        <v xml:space="preserve"> </v>
      </c>
      <c r="BK87">
        <f t="shared" ca="1" si="225"/>
        <v>0</v>
      </c>
      <c r="BL87" s="37" t="str">
        <f t="shared" ca="1" si="265"/>
        <v xml:space="preserve"> </v>
      </c>
      <c r="BM87">
        <f t="shared" ca="1" si="266"/>
        <v>0</v>
      </c>
      <c r="BN87" s="37" t="str">
        <f t="shared" ca="1" si="267"/>
        <v xml:space="preserve"> </v>
      </c>
      <c r="BO87">
        <f t="shared" ca="1" si="268"/>
        <v>914</v>
      </c>
      <c r="BP87" s="37">
        <f t="shared" ca="1" si="269"/>
        <v>1.4446481633685275E-2</v>
      </c>
      <c r="BQ87">
        <f t="shared" ca="1" si="270"/>
        <v>988</v>
      </c>
      <c r="BR87" s="37">
        <f t="shared" ca="1" si="271"/>
        <v>1.5616109249541632E-2</v>
      </c>
      <c r="BS87" s="92">
        <f t="shared" ca="1" si="226"/>
        <v>181</v>
      </c>
      <c r="BT87" s="57">
        <f t="shared" ca="1" si="272"/>
        <v>0.36639676113360325</v>
      </c>
      <c r="BU87" s="151">
        <f t="shared" si="228"/>
        <v>0</v>
      </c>
      <c r="BV87" s="151">
        <f t="shared" si="195"/>
        <v>0</v>
      </c>
      <c r="BW87" s="151">
        <f t="shared" ca="1" si="229"/>
        <v>0</v>
      </c>
      <c r="BX87" s="151">
        <f t="shared" ca="1" si="229"/>
        <v>138</v>
      </c>
      <c r="BY87">
        <f t="shared" ca="1" si="273"/>
        <v>138</v>
      </c>
      <c r="BZ87" s="37">
        <f t="shared" ca="1" si="274"/>
        <v>2.1811974457861794E-3</v>
      </c>
      <c r="CA87">
        <f t="shared" si="230"/>
        <v>0</v>
      </c>
      <c r="CB87" s="37">
        <f t="shared" ca="1" si="275"/>
        <v>0</v>
      </c>
      <c r="CC87">
        <f t="shared" si="231"/>
        <v>0</v>
      </c>
      <c r="CD87" s="37" t="str">
        <f t="shared" si="276"/>
        <v xml:space="preserve"> </v>
      </c>
      <c r="CE87">
        <f t="shared" si="232"/>
        <v>0</v>
      </c>
      <c r="CF87" s="37" t="str">
        <f t="shared" si="277"/>
        <v xml:space="preserve"> </v>
      </c>
      <c r="CG87">
        <f t="shared" si="233"/>
        <v>0</v>
      </c>
      <c r="CH87" s="37" t="str">
        <f t="shared" si="278"/>
        <v xml:space="preserve"> </v>
      </c>
      <c r="CI87">
        <f t="shared" si="234"/>
        <v>0</v>
      </c>
      <c r="CJ87" s="37" t="str">
        <f t="shared" si="279"/>
        <v xml:space="preserve"> </v>
      </c>
      <c r="CK87">
        <f t="shared" si="235"/>
        <v>0</v>
      </c>
      <c r="CL87" s="37" t="str">
        <f t="shared" si="280"/>
        <v xml:space="preserve"> </v>
      </c>
      <c r="CM87">
        <f t="shared" si="236"/>
        <v>0</v>
      </c>
      <c r="CN87" s="37" t="str">
        <f t="shared" si="281"/>
        <v xml:space="preserve"> </v>
      </c>
      <c r="CO87">
        <f t="shared" ca="1" si="237"/>
        <v>985</v>
      </c>
      <c r="CP87" s="37">
        <f t="shared" ca="1" si="282"/>
        <v>1.5695460267380532E-2</v>
      </c>
      <c r="CQ87">
        <f t="shared" ca="1" si="238"/>
        <v>2</v>
      </c>
      <c r="CR87" s="37">
        <f t="shared" ca="1" si="283"/>
        <v>6.3897763578274758E-3</v>
      </c>
      <c r="CS87">
        <f t="shared" ca="1" si="239"/>
        <v>3</v>
      </c>
      <c r="CT87" s="37">
        <f t="shared" ca="1" si="284"/>
        <v>9.5846645367412137E-3</v>
      </c>
      <c r="CU87">
        <f t="shared" ca="1" si="285"/>
        <v>1126</v>
      </c>
      <c r="CV87" s="39">
        <f t="shared" ca="1" si="286"/>
        <v>1.7797306695327812E-2</v>
      </c>
    </row>
    <row r="88" spans="1:100" x14ac:dyDescent="0.2">
      <c r="A88" s="23"/>
      <c r="B88" s="107" t="s">
        <v>222</v>
      </c>
      <c r="C88" s="92" t="s">
        <v>171</v>
      </c>
      <c r="E88" s="23">
        <f t="shared" si="193"/>
        <v>19</v>
      </c>
      <c r="F88" s="23">
        <f t="shared" si="194"/>
        <v>21</v>
      </c>
      <c r="G88" s="23">
        <f t="shared" si="194"/>
        <v>18</v>
      </c>
      <c r="I88">
        <f t="shared" ca="1" si="198"/>
        <v>982494</v>
      </c>
      <c r="J88">
        <f t="shared" ca="1" si="199"/>
        <v>180921</v>
      </c>
      <c r="K88">
        <f t="shared" ca="1" si="200"/>
        <v>536609</v>
      </c>
      <c r="L88">
        <f t="shared" ca="1" si="201"/>
        <v>264964</v>
      </c>
      <c r="N88">
        <f t="shared" ca="1" si="202"/>
        <v>180812</v>
      </c>
      <c r="O88">
        <f t="shared" ca="1" si="203"/>
        <v>536470</v>
      </c>
      <c r="P88">
        <f t="shared" ca="1" si="204"/>
        <v>674</v>
      </c>
      <c r="Q88">
        <f t="shared" ca="1" si="204"/>
        <v>264114</v>
      </c>
      <c r="R88">
        <f t="shared" ca="1" si="204"/>
        <v>174</v>
      </c>
      <c r="S88">
        <f t="shared" ca="1" si="205"/>
        <v>982244</v>
      </c>
      <c r="T88">
        <f t="shared" ca="1" si="206"/>
        <v>109</v>
      </c>
      <c r="U88">
        <f t="shared" ca="1" si="207"/>
        <v>139</v>
      </c>
      <c r="V88">
        <f t="shared" ca="1" si="207"/>
        <v>0</v>
      </c>
      <c r="W88">
        <f t="shared" ca="1" si="208"/>
        <v>248</v>
      </c>
      <c r="X88">
        <f t="shared" ca="1" si="209"/>
        <v>676</v>
      </c>
      <c r="AA88" s="92">
        <f t="shared" ca="1" si="210"/>
        <v>1227</v>
      </c>
      <c r="AB88" s="92"/>
      <c r="AD88" s="47"/>
      <c r="AE88" s="107" t="str">
        <f t="shared" si="211"/>
        <v>GEMS Counties -</v>
      </c>
      <c r="AF88" t="str">
        <f t="shared" si="212"/>
        <v>AVOS</v>
      </c>
      <c r="AG88">
        <f t="shared" ca="1" si="213"/>
        <v>56</v>
      </c>
      <c r="AH88" s="37">
        <f t="shared" ref="AH88:AH94" ca="1" si="287">IFERROR(AG88/N88," ")</f>
        <v>3.0971395703824968E-4</v>
      </c>
      <c r="AI88">
        <f t="shared" ca="1" si="214"/>
        <v>142</v>
      </c>
      <c r="AJ88" s="37">
        <f t="shared" ref="AJ88:AJ94" ca="1" si="288">IFERROR(AI88/O88," ")</f>
        <v>2.6469327268999199E-4</v>
      </c>
      <c r="AK88">
        <f t="shared" ca="1" si="215"/>
        <v>6</v>
      </c>
      <c r="AL88" s="37">
        <f t="shared" ref="AL88:AL94" ca="1" si="289">IFERROR(AK88/P88," ")</f>
        <v>8.9020771513353119E-3</v>
      </c>
      <c r="AM88">
        <f t="shared" ca="1" si="216"/>
        <v>826</v>
      </c>
      <c r="AN88" s="37">
        <f t="shared" ref="AN88:AN94" ca="1" si="290">IFERROR(AM88/Q88," ")</f>
        <v>3.1274373944584536E-3</v>
      </c>
      <c r="AO88">
        <f t="shared" ca="1" si="217"/>
        <v>0</v>
      </c>
      <c r="AP88" s="37">
        <f t="shared" ref="AP88:AP94" ca="1" si="291">IFERROR(AO88/R88," ")</f>
        <v>0</v>
      </c>
      <c r="AQ88">
        <f t="shared" ref="AQ88:AQ94" ca="1" si="292">SUM(AG88,AI88,AK88,AM88,AO88)</f>
        <v>1030</v>
      </c>
      <c r="AR88" s="37">
        <f t="shared" ref="AR88:AR94" ca="1" si="293">IFERROR(AQ88/S88," ")</f>
        <v>1.0486192840068252E-3</v>
      </c>
      <c r="AS88">
        <f t="shared" ca="1" si="218"/>
        <v>1326</v>
      </c>
      <c r="AT88" s="37">
        <f t="shared" ref="AT88:AT94" ca="1" si="294">IFERROR(AS88/N88," ")</f>
        <v>7.3335840541556979E-3</v>
      </c>
      <c r="AU88">
        <f t="shared" ca="1" si="219"/>
        <v>4967</v>
      </c>
      <c r="AV88" s="37">
        <f t="shared" ref="AV88:AV94" ca="1" si="295">IFERROR(AU88/O88," ")</f>
        <v>9.2586724327548605E-3</v>
      </c>
      <c r="AW88">
        <f t="shared" ca="1" si="220"/>
        <v>17</v>
      </c>
      <c r="AX88" s="38">
        <f t="shared" ref="AX88:AX94" ca="1" si="296">IFERROR(AW88/P88," ")</f>
        <v>2.5222551928783383E-2</v>
      </c>
      <c r="AY88">
        <f t="shared" ca="1" si="221"/>
        <v>3225</v>
      </c>
      <c r="AZ88" s="37">
        <f t="shared" ref="AZ88:AZ94" ca="1" si="297">IFERROR(AY88/Q88," ")</f>
        <v>1.2210636316136213E-2</v>
      </c>
      <c r="BA88">
        <f t="shared" ca="1" si="222"/>
        <v>0</v>
      </c>
      <c r="BB88" s="37">
        <f t="shared" ref="BB88:BB94" ca="1" si="298">IFERROR(BA88/R88," ")</f>
        <v>0</v>
      </c>
      <c r="BC88">
        <f t="shared" ref="BC88:BC94" ca="1" si="299">SUM(AS88,AU88,AW88,AY88,BA88)</f>
        <v>9535</v>
      </c>
      <c r="BD88" s="37">
        <f t="shared" ref="BD88:BD94" ca="1" si="300">IFERROR(BC88/S88," ")</f>
        <v>9.707363954373863E-3</v>
      </c>
      <c r="BE88">
        <f t="shared" ref="BE88:BE94" ca="1" si="301">SUM(AQ88,BC88)</f>
        <v>10565</v>
      </c>
      <c r="BF88" s="37">
        <f t="shared" ref="BF88:BF94" ca="1" si="302">IFERROR(BE88/S88," ")</f>
        <v>1.0755983238380687E-2</v>
      </c>
      <c r="BG88">
        <f t="shared" ca="1" si="223"/>
        <v>0</v>
      </c>
      <c r="BH88" s="37">
        <f t="shared" ref="BH88:BH94" ca="1" si="303">IFERROR(BG88/T88," ")</f>
        <v>0</v>
      </c>
      <c r="BI88">
        <f t="shared" ca="1" si="224"/>
        <v>5</v>
      </c>
      <c r="BJ88" s="37">
        <f t="shared" ref="BJ88:BJ94" ca="1" si="304">IFERROR(BI88/U88," ")</f>
        <v>3.5971223021582732E-2</v>
      </c>
      <c r="BK88">
        <f t="shared" ca="1" si="225"/>
        <v>0</v>
      </c>
      <c r="BL88" s="37" t="str">
        <f t="shared" ref="BL88:BL94" ca="1" si="305">IFERROR(BK88/V88," ")</f>
        <v xml:space="preserve"> </v>
      </c>
      <c r="BM88">
        <f t="shared" ref="BM88:BM94" ca="1" si="306">SUM(BG88,BI88,BK88)</f>
        <v>5</v>
      </c>
      <c r="BN88" s="37">
        <f t="shared" ref="BN88:BN94" ca="1" si="307">IFERROR(BM88/W88," ")</f>
        <v>2.0161290322580645E-2</v>
      </c>
      <c r="BO88">
        <f t="shared" ref="BO88:BO94" ca="1" si="308">SUM(BC88,BM88)</f>
        <v>9540</v>
      </c>
      <c r="BP88" s="37">
        <f t="shared" ref="BP88:BP94" ca="1" si="309">IFERROR(BO88/$I88," ")</f>
        <v>9.7099829617280104E-3</v>
      </c>
      <c r="BQ88">
        <f t="shared" ref="BQ88:BQ94" ca="1" si="310">SUM(BE88,BM88)</f>
        <v>10570</v>
      </c>
      <c r="BR88" s="37">
        <f t="shared" ref="BR88:BR94" ca="1" si="311">IFERROR(BQ88/$I88," ")</f>
        <v>1.0758335419860071E-2</v>
      </c>
      <c r="BS88">
        <f t="shared" ca="1" si="226"/>
        <v>551</v>
      </c>
      <c r="BT88" s="57">
        <f t="shared" ca="1" si="227"/>
        <v>0.44906275468622658</v>
      </c>
      <c r="BU88" s="151">
        <f t="shared" ca="1" si="228"/>
        <v>487</v>
      </c>
      <c r="BV88" s="151">
        <f t="shared" ca="1" si="195"/>
        <v>1891</v>
      </c>
      <c r="BW88" s="151">
        <f t="shared" ca="1" si="229"/>
        <v>4</v>
      </c>
      <c r="BX88" s="151">
        <f t="shared" ca="1" si="229"/>
        <v>953</v>
      </c>
      <c r="BY88">
        <f t="shared" ca="1" si="196"/>
        <v>3335</v>
      </c>
      <c r="BZ88" s="37">
        <f t="shared" ref="BZ88:BZ94" ca="1" si="312">IFERROR(BY88/$I88," ")</f>
        <v>3.3944227649227374E-3</v>
      </c>
      <c r="CA88">
        <f t="shared" ca="1" si="230"/>
        <v>571</v>
      </c>
      <c r="CB88" s="37">
        <f t="shared" ref="CB88:CB94" ca="1" si="313">IFERROR(CA88/$I88," ")</f>
        <v>5.8117403261495745E-4</v>
      </c>
      <c r="CC88">
        <f t="shared" ca="1" si="231"/>
        <v>1326</v>
      </c>
      <c r="CD88" s="37">
        <f t="shared" ref="CD88:CD94" ca="1" si="314">IF(CC88,CC88/SUM($N88,$T88)," ")</f>
        <v>7.3291657684845871E-3</v>
      </c>
      <c r="CE88">
        <f t="shared" ca="1" si="232"/>
        <v>56</v>
      </c>
      <c r="CF88" s="37">
        <f t="shared" ref="CF88:CF94" ca="1" si="315">IF(CE88,CE88/SUM($N88,$T88)," ")</f>
        <v>3.0952736277159643E-4</v>
      </c>
      <c r="CG88">
        <f t="shared" ca="1" si="233"/>
        <v>1382</v>
      </c>
      <c r="CH88" s="37">
        <f t="shared" ref="CH88:CH94" ca="1" si="316">IF(CG88,CG88/SUM($N88,$T88)," ")</f>
        <v>7.6386931312561832E-3</v>
      </c>
      <c r="CI88">
        <f t="shared" ca="1" si="234"/>
        <v>4972</v>
      </c>
      <c r="CJ88" s="37">
        <f t="shared" ref="CJ88:CJ94" ca="1" si="317">IF(CI88,CI88/SUM($O88,$U88)," ")</f>
        <v>9.2655918927934487E-3</v>
      </c>
      <c r="CK88">
        <f t="shared" ca="1" si="235"/>
        <v>142</v>
      </c>
      <c r="CL88" s="37">
        <f t="shared" ref="CL88:CL94" ca="1" si="318">IF(CK88,CK88/SUM($O88,$U88)," ")</f>
        <v>2.646247081208105E-4</v>
      </c>
      <c r="CM88">
        <f t="shared" ca="1" si="236"/>
        <v>5114</v>
      </c>
      <c r="CN88" s="37">
        <f t="shared" ref="CN88:CN94" ca="1" si="319">IF(CM88,CM88/SUM($O88,$U88)," ")</f>
        <v>9.5302166009142604E-3</v>
      </c>
      <c r="CO88">
        <f t="shared" ca="1" si="237"/>
        <v>4051</v>
      </c>
      <c r="CP88" s="37">
        <f t="shared" ref="CP88:CP94" ca="1" si="320">IFERROR(CO88/$Q88," ")</f>
        <v>1.5338073710594667E-2</v>
      </c>
      <c r="CQ88">
        <f t="shared" ca="1" si="238"/>
        <v>17</v>
      </c>
      <c r="CR88" s="37">
        <f t="shared" ca="1" si="197"/>
        <v>2.514792899408284E-2</v>
      </c>
      <c r="CS88">
        <f t="shared" ca="1" si="239"/>
        <v>23</v>
      </c>
      <c r="CT88" s="37">
        <f t="shared" ca="1" si="240"/>
        <v>3.4023668639053255E-2</v>
      </c>
      <c r="CU88">
        <f t="shared" ca="1" si="241"/>
        <v>13905</v>
      </c>
      <c r="CV88" s="39">
        <f t="shared" ref="CV88:CV94" ca="1" si="321">IFERROR(CU88/$I88," ")</f>
        <v>1.4152758184782809E-2</v>
      </c>
    </row>
    <row r="89" spans="1:100" x14ac:dyDescent="0.2">
      <c r="A89" s="23"/>
      <c r="B89" s="107" t="s">
        <v>222</v>
      </c>
      <c r="C89" s="92" t="s">
        <v>173</v>
      </c>
      <c r="E89" s="23">
        <f t="shared" si="193"/>
        <v>4</v>
      </c>
      <c r="F89" s="23">
        <f t="shared" si="194"/>
        <v>2</v>
      </c>
      <c r="G89" s="23">
        <f t="shared" si="194"/>
        <v>0</v>
      </c>
      <c r="I89">
        <f t="shared" ca="1" si="198"/>
        <v>385872</v>
      </c>
      <c r="J89">
        <f t="shared" ca="1" si="199"/>
        <v>152117</v>
      </c>
      <c r="K89">
        <f t="shared" ca="1" si="200"/>
        <v>233755</v>
      </c>
      <c r="L89">
        <f t="shared" si="201"/>
        <v>0</v>
      </c>
      <c r="N89">
        <f t="shared" ca="1" si="202"/>
        <v>152105</v>
      </c>
      <c r="O89">
        <f t="shared" ca="1" si="203"/>
        <v>233755</v>
      </c>
      <c r="P89">
        <f t="shared" si="204"/>
        <v>0</v>
      </c>
      <c r="Q89">
        <f t="shared" si="204"/>
        <v>0</v>
      </c>
      <c r="R89">
        <f t="shared" si="204"/>
        <v>0</v>
      </c>
      <c r="S89">
        <f t="shared" ca="1" si="205"/>
        <v>385860</v>
      </c>
      <c r="T89">
        <f t="shared" ca="1" si="206"/>
        <v>12</v>
      </c>
      <c r="U89">
        <f t="shared" ca="1" si="207"/>
        <v>0</v>
      </c>
      <c r="V89">
        <f t="shared" ca="1" si="207"/>
        <v>0</v>
      </c>
      <c r="W89">
        <f t="shared" ca="1" si="208"/>
        <v>12</v>
      </c>
      <c r="X89">
        <f t="shared" si="209"/>
        <v>0</v>
      </c>
      <c r="AA89" s="92">
        <f t="shared" si="210"/>
        <v>0</v>
      </c>
      <c r="AB89" s="92"/>
      <c r="AD89" s="47"/>
      <c r="AE89" s="107" t="str">
        <f t="shared" si="211"/>
        <v>GEMS Counties -</v>
      </c>
      <c r="AF89" t="str">
        <f t="shared" si="212"/>
        <v>AVOSX</v>
      </c>
      <c r="AG89">
        <f t="shared" ca="1" si="213"/>
        <v>16</v>
      </c>
      <c r="AH89" s="37">
        <f t="shared" ca="1" si="287"/>
        <v>1.0519049340915815E-4</v>
      </c>
      <c r="AI89">
        <f t="shared" ca="1" si="214"/>
        <v>52</v>
      </c>
      <c r="AJ89" s="37">
        <f t="shared" ca="1" si="288"/>
        <v>2.2245513464952621E-4</v>
      </c>
      <c r="AK89">
        <f t="shared" si="215"/>
        <v>0</v>
      </c>
      <c r="AL89" s="37" t="str">
        <f t="shared" si="289"/>
        <v xml:space="preserve"> </v>
      </c>
      <c r="AM89">
        <f t="shared" si="216"/>
        <v>0</v>
      </c>
      <c r="AN89" s="37" t="str">
        <f t="shared" si="290"/>
        <v xml:space="preserve"> </v>
      </c>
      <c r="AO89">
        <f t="shared" si="217"/>
        <v>0</v>
      </c>
      <c r="AP89" s="37" t="str">
        <f t="shared" si="291"/>
        <v xml:space="preserve"> </v>
      </c>
      <c r="AQ89">
        <f t="shared" ca="1" si="292"/>
        <v>68</v>
      </c>
      <c r="AR89" s="37">
        <f t="shared" ca="1" si="293"/>
        <v>1.7622972062406053E-4</v>
      </c>
      <c r="AS89">
        <f t="shared" ca="1" si="218"/>
        <v>822</v>
      </c>
      <c r="AT89" s="37">
        <f t="shared" ca="1" si="294"/>
        <v>5.4041615988955002E-3</v>
      </c>
      <c r="AU89">
        <f t="shared" ca="1" si="219"/>
        <v>1800</v>
      </c>
      <c r="AV89" s="37">
        <f t="shared" ca="1" si="295"/>
        <v>7.700370045560523E-3</v>
      </c>
      <c r="AW89">
        <f t="shared" si="220"/>
        <v>0</v>
      </c>
      <c r="AX89" s="38" t="str">
        <f t="shared" si="296"/>
        <v xml:space="preserve"> </v>
      </c>
      <c r="AY89">
        <f t="shared" si="221"/>
        <v>0</v>
      </c>
      <c r="AZ89" s="37" t="str">
        <f t="shared" si="297"/>
        <v xml:space="preserve"> </v>
      </c>
      <c r="BA89">
        <f t="shared" si="222"/>
        <v>0</v>
      </c>
      <c r="BB89" s="37" t="str">
        <f t="shared" si="298"/>
        <v xml:space="preserve"> </v>
      </c>
      <c r="BC89">
        <f t="shared" ca="1" si="299"/>
        <v>2622</v>
      </c>
      <c r="BD89" s="37">
        <f t="shared" ca="1" si="300"/>
        <v>6.7952106981806872E-3</v>
      </c>
      <c r="BE89">
        <f t="shared" ca="1" si="301"/>
        <v>2690</v>
      </c>
      <c r="BF89" s="37">
        <f t="shared" ca="1" si="302"/>
        <v>6.9714404188047476E-3</v>
      </c>
      <c r="BG89">
        <f t="shared" ca="1" si="223"/>
        <v>0</v>
      </c>
      <c r="BH89" s="37">
        <f t="shared" ca="1" si="303"/>
        <v>0</v>
      </c>
      <c r="BI89">
        <f t="shared" ca="1" si="224"/>
        <v>0</v>
      </c>
      <c r="BJ89" s="37" t="str">
        <f t="shared" ca="1" si="304"/>
        <v xml:space="preserve"> </v>
      </c>
      <c r="BK89">
        <f t="shared" si="225"/>
        <v>0</v>
      </c>
      <c r="BL89" s="37" t="str">
        <f t="shared" ca="1" si="305"/>
        <v xml:space="preserve"> </v>
      </c>
      <c r="BM89">
        <f t="shared" ca="1" si="306"/>
        <v>0</v>
      </c>
      <c r="BN89" s="37">
        <f t="shared" ca="1" si="307"/>
        <v>0</v>
      </c>
      <c r="BO89">
        <f t="shared" ca="1" si="308"/>
        <v>2622</v>
      </c>
      <c r="BP89" s="37">
        <f t="shared" ca="1" si="309"/>
        <v>6.7949993780320938E-3</v>
      </c>
      <c r="BQ89">
        <f t="shared" ca="1" si="310"/>
        <v>2690</v>
      </c>
      <c r="BR89" s="37">
        <f t="shared" ca="1" si="311"/>
        <v>6.9712236181946347E-3</v>
      </c>
      <c r="BS89">
        <f t="shared" si="226"/>
        <v>0</v>
      </c>
      <c r="BT89" s="57" t="str">
        <f t="shared" si="227"/>
        <v xml:space="preserve"> </v>
      </c>
      <c r="BU89" s="151">
        <f t="shared" ca="1" si="228"/>
        <v>290</v>
      </c>
      <c r="BV89" s="151">
        <f t="shared" ca="1" si="195"/>
        <v>708</v>
      </c>
      <c r="BW89" s="151">
        <f t="shared" si="229"/>
        <v>0</v>
      </c>
      <c r="BX89" s="151">
        <f t="shared" si="229"/>
        <v>0</v>
      </c>
      <c r="BY89">
        <f t="shared" ca="1" si="196"/>
        <v>998</v>
      </c>
      <c r="BZ89" s="37">
        <f t="shared" ca="1" si="312"/>
        <v>2.586349877679645E-3</v>
      </c>
      <c r="CA89">
        <f t="shared" ca="1" si="230"/>
        <v>0</v>
      </c>
      <c r="CB89" s="37">
        <f t="shared" ca="1" si="313"/>
        <v>0</v>
      </c>
      <c r="CC89">
        <f t="shared" ca="1" si="231"/>
        <v>822</v>
      </c>
      <c r="CD89" s="37">
        <f t="shared" ca="1" si="314"/>
        <v>5.4037352827100192E-3</v>
      </c>
      <c r="CE89">
        <f t="shared" ca="1" si="232"/>
        <v>16</v>
      </c>
      <c r="CF89" s="37">
        <f t="shared" ca="1" si="315"/>
        <v>1.0518219528389331E-4</v>
      </c>
      <c r="CG89">
        <f t="shared" ca="1" si="233"/>
        <v>838</v>
      </c>
      <c r="CH89" s="37">
        <f t="shared" ca="1" si="316"/>
        <v>5.508917477993913E-3</v>
      </c>
      <c r="CI89">
        <f t="shared" ca="1" si="234"/>
        <v>1800</v>
      </c>
      <c r="CJ89" s="37">
        <f t="shared" ca="1" si="317"/>
        <v>7.700370045560523E-3</v>
      </c>
      <c r="CK89">
        <f t="shared" ca="1" si="235"/>
        <v>52</v>
      </c>
      <c r="CL89" s="37">
        <f t="shared" ca="1" si="318"/>
        <v>2.2245513464952621E-4</v>
      </c>
      <c r="CM89">
        <f t="shared" ca="1" si="236"/>
        <v>1852</v>
      </c>
      <c r="CN89" s="37">
        <f t="shared" ca="1" si="319"/>
        <v>7.9228251802100497E-3</v>
      </c>
      <c r="CO89">
        <f t="shared" si="237"/>
        <v>0</v>
      </c>
      <c r="CP89" s="37" t="str">
        <f t="shared" si="320"/>
        <v xml:space="preserve"> </v>
      </c>
      <c r="CQ89">
        <f t="shared" si="238"/>
        <v>0</v>
      </c>
      <c r="CR89" s="37" t="str">
        <f t="shared" si="197"/>
        <v xml:space="preserve"> </v>
      </c>
      <c r="CS89">
        <f t="shared" si="239"/>
        <v>0</v>
      </c>
      <c r="CT89" s="37" t="str">
        <f t="shared" si="240"/>
        <v xml:space="preserve"> </v>
      </c>
      <c r="CU89">
        <f t="shared" ca="1" si="241"/>
        <v>3688</v>
      </c>
      <c r="CV89" s="39">
        <f t="shared" ca="1" si="321"/>
        <v>9.5575734958742789E-3</v>
      </c>
    </row>
    <row r="90" spans="1:100" x14ac:dyDescent="0.2">
      <c r="A90" s="23"/>
      <c r="B90" s="107" t="s">
        <v>222</v>
      </c>
      <c r="C90" s="92" t="s">
        <v>170</v>
      </c>
      <c r="E90" s="106">
        <f t="shared" si="193"/>
        <v>0</v>
      </c>
      <c r="F90" s="106">
        <f t="shared" si="194"/>
        <v>0</v>
      </c>
      <c r="G90" s="23">
        <f t="shared" si="194"/>
        <v>5</v>
      </c>
      <c r="I90">
        <f t="shared" ca="1" si="198"/>
        <v>238907</v>
      </c>
      <c r="J90">
        <f t="shared" si="199"/>
        <v>0</v>
      </c>
      <c r="K90">
        <f t="shared" si="200"/>
        <v>0</v>
      </c>
      <c r="L90">
        <f t="shared" ca="1" si="201"/>
        <v>238907</v>
      </c>
      <c r="N90">
        <f t="shared" si="202"/>
        <v>0</v>
      </c>
      <c r="O90">
        <f t="shared" si="203"/>
        <v>0</v>
      </c>
      <c r="P90">
        <f t="shared" ca="1" si="204"/>
        <v>1771</v>
      </c>
      <c r="Q90">
        <f t="shared" ca="1" si="204"/>
        <v>237127</v>
      </c>
      <c r="R90">
        <f t="shared" ca="1" si="204"/>
        <v>15</v>
      </c>
      <c r="S90">
        <f t="shared" ca="1" si="205"/>
        <v>238913</v>
      </c>
      <c r="T90">
        <f t="shared" si="206"/>
        <v>0</v>
      </c>
      <c r="U90">
        <f t="shared" si="207"/>
        <v>0</v>
      </c>
      <c r="V90">
        <f t="shared" si="207"/>
        <v>0</v>
      </c>
      <c r="W90">
        <f t="shared" si="208"/>
        <v>0</v>
      </c>
      <c r="X90">
        <f t="shared" ca="1" si="209"/>
        <v>1765</v>
      </c>
      <c r="AA90" s="92">
        <f t="shared" ca="1" si="210"/>
        <v>2818</v>
      </c>
      <c r="AB90" s="92"/>
      <c r="AD90" s="47"/>
      <c r="AE90" s="107" t="str">
        <f t="shared" si="211"/>
        <v>GEMS Counties -</v>
      </c>
      <c r="AF90" t="str">
        <f t="shared" si="212"/>
        <v>PCS</v>
      </c>
      <c r="AG90">
        <f t="shared" si="213"/>
        <v>0</v>
      </c>
      <c r="AH90" s="37" t="str">
        <f t="shared" si="287"/>
        <v xml:space="preserve"> </v>
      </c>
      <c r="AI90">
        <f t="shared" si="214"/>
        <v>0</v>
      </c>
      <c r="AJ90" s="37" t="str">
        <f t="shared" si="288"/>
        <v xml:space="preserve"> </v>
      </c>
      <c r="AK90">
        <f t="shared" ca="1" si="215"/>
        <v>5</v>
      </c>
      <c r="AL90" s="37">
        <f t="shared" ca="1" si="289"/>
        <v>2.82326369282891E-3</v>
      </c>
      <c r="AM90">
        <f t="shared" ca="1" si="216"/>
        <v>477</v>
      </c>
      <c r="AN90" s="37">
        <f t="shared" ca="1" si="290"/>
        <v>2.0115802924171437E-3</v>
      </c>
      <c r="AO90">
        <f t="shared" ca="1" si="217"/>
        <v>0</v>
      </c>
      <c r="AP90" s="37">
        <f t="shared" ca="1" si="291"/>
        <v>0</v>
      </c>
      <c r="AQ90">
        <f t="shared" ca="1" si="292"/>
        <v>482</v>
      </c>
      <c r="AR90" s="37">
        <f t="shared" ca="1" si="293"/>
        <v>2.017470794808152E-3</v>
      </c>
      <c r="AS90">
        <f t="shared" si="218"/>
        <v>0</v>
      </c>
      <c r="AT90" s="37" t="str">
        <f t="shared" si="294"/>
        <v xml:space="preserve"> </v>
      </c>
      <c r="AU90">
        <f t="shared" si="219"/>
        <v>0</v>
      </c>
      <c r="AV90" s="37" t="str">
        <f t="shared" si="295"/>
        <v xml:space="preserve"> </v>
      </c>
      <c r="AW90">
        <f t="shared" ca="1" si="220"/>
        <v>27</v>
      </c>
      <c r="AX90" s="38">
        <f t="shared" ca="1" si="296"/>
        <v>1.5245623941276116E-2</v>
      </c>
      <c r="AY90">
        <f t="shared" ca="1" si="221"/>
        <v>2545</v>
      </c>
      <c r="AZ90" s="37">
        <f t="shared" ca="1" si="297"/>
        <v>1.073264537568476E-2</v>
      </c>
      <c r="BA90">
        <f t="shared" ca="1" si="222"/>
        <v>0</v>
      </c>
      <c r="BB90" s="37">
        <f t="shared" ca="1" si="298"/>
        <v>0</v>
      </c>
      <c r="BC90">
        <f t="shared" ca="1" si="299"/>
        <v>2572</v>
      </c>
      <c r="BD90" s="37">
        <f t="shared" ca="1" si="300"/>
        <v>1.0765425071050968E-2</v>
      </c>
      <c r="BE90">
        <f t="shared" ca="1" si="301"/>
        <v>3054</v>
      </c>
      <c r="BF90" s="37">
        <f t="shared" ca="1" si="302"/>
        <v>1.2782895865859119E-2</v>
      </c>
      <c r="BG90">
        <f t="shared" si="223"/>
        <v>0</v>
      </c>
      <c r="BH90" s="37" t="str">
        <f t="shared" si="303"/>
        <v xml:space="preserve"> </v>
      </c>
      <c r="BI90">
        <f t="shared" si="224"/>
        <v>0</v>
      </c>
      <c r="BJ90" s="37" t="str">
        <f t="shared" si="304"/>
        <v xml:space="preserve"> </v>
      </c>
      <c r="BK90">
        <f t="shared" ca="1" si="225"/>
        <v>0</v>
      </c>
      <c r="BL90" s="37" t="str">
        <f t="shared" ca="1" si="305"/>
        <v xml:space="preserve"> </v>
      </c>
      <c r="BM90">
        <f t="shared" ca="1" si="306"/>
        <v>0</v>
      </c>
      <c r="BN90" s="37" t="str">
        <f t="shared" ca="1" si="307"/>
        <v xml:space="preserve"> </v>
      </c>
      <c r="BO90">
        <f t="shared" ca="1" si="308"/>
        <v>2572</v>
      </c>
      <c r="BP90" s="37">
        <f t="shared" ca="1" si="309"/>
        <v>1.0765695437973772E-2</v>
      </c>
      <c r="BQ90">
        <f t="shared" ca="1" si="310"/>
        <v>3054</v>
      </c>
      <c r="BR90" s="37">
        <f t="shared" ca="1" si="311"/>
        <v>1.2783216900300117E-2</v>
      </c>
      <c r="BS90">
        <f t="shared" ca="1" si="226"/>
        <v>1053</v>
      </c>
      <c r="BT90" s="57">
        <f t="shared" ca="1" si="227"/>
        <v>0.37366926898509584</v>
      </c>
      <c r="BU90" s="151">
        <f t="shared" si="228"/>
        <v>0</v>
      </c>
      <c r="BV90" s="151">
        <f t="shared" si="195"/>
        <v>0</v>
      </c>
      <c r="BW90" s="151">
        <f t="shared" ca="1" si="229"/>
        <v>58</v>
      </c>
      <c r="BX90" s="151">
        <f t="shared" ca="1" si="229"/>
        <v>617</v>
      </c>
      <c r="BY90">
        <f t="shared" ca="1" si="196"/>
        <v>675</v>
      </c>
      <c r="BZ90" s="37">
        <f t="shared" ca="1" si="312"/>
        <v>2.8253671930918724E-3</v>
      </c>
      <c r="CA90">
        <f t="shared" si="230"/>
        <v>0</v>
      </c>
      <c r="CB90" s="37">
        <f t="shared" ca="1" si="313"/>
        <v>0</v>
      </c>
      <c r="CC90">
        <f t="shared" si="231"/>
        <v>0</v>
      </c>
      <c r="CD90" s="37" t="str">
        <f t="shared" si="314"/>
        <v xml:space="preserve"> </v>
      </c>
      <c r="CE90">
        <f t="shared" si="232"/>
        <v>0</v>
      </c>
      <c r="CF90" s="37" t="str">
        <f t="shared" si="315"/>
        <v xml:space="preserve"> </v>
      </c>
      <c r="CG90">
        <f t="shared" si="233"/>
        <v>0</v>
      </c>
      <c r="CH90" s="37" t="str">
        <f t="shared" si="316"/>
        <v xml:space="preserve"> </v>
      </c>
      <c r="CI90">
        <f t="shared" si="234"/>
        <v>0</v>
      </c>
      <c r="CJ90" s="37" t="str">
        <f t="shared" si="317"/>
        <v xml:space="preserve"> </v>
      </c>
      <c r="CK90">
        <f t="shared" si="235"/>
        <v>0</v>
      </c>
      <c r="CL90" s="37" t="str">
        <f t="shared" si="318"/>
        <v xml:space="preserve"> </v>
      </c>
      <c r="CM90">
        <f t="shared" si="236"/>
        <v>0</v>
      </c>
      <c r="CN90" s="37" t="str">
        <f t="shared" si="319"/>
        <v xml:space="preserve"> </v>
      </c>
      <c r="CO90">
        <f t="shared" ca="1" si="237"/>
        <v>3022</v>
      </c>
      <c r="CP90" s="37">
        <f t="shared" ca="1" si="320"/>
        <v>1.2744225668101903E-2</v>
      </c>
      <c r="CQ90">
        <f t="shared" ca="1" si="238"/>
        <v>27</v>
      </c>
      <c r="CR90" s="37">
        <f t="shared" ca="1" si="197"/>
        <v>1.5297450424929179E-2</v>
      </c>
      <c r="CS90">
        <f t="shared" ca="1" si="239"/>
        <v>32</v>
      </c>
      <c r="CT90" s="37">
        <f t="shared" ca="1" si="240"/>
        <v>1.8130311614730877E-2</v>
      </c>
      <c r="CU90">
        <f t="shared" ca="1" si="241"/>
        <v>3729</v>
      </c>
      <c r="CV90" s="39">
        <f t="shared" ca="1" si="321"/>
        <v>1.5608584093391989E-2</v>
      </c>
    </row>
    <row r="91" spans="1:100" x14ac:dyDescent="0.2">
      <c r="A91" s="23"/>
      <c r="B91" s="107" t="s">
        <v>190</v>
      </c>
      <c r="C91" s="92" t="s">
        <v>169</v>
      </c>
      <c r="E91" s="34">
        <f t="shared" si="193"/>
        <v>14</v>
      </c>
      <c r="F91" s="34">
        <f t="shared" si="194"/>
        <v>14</v>
      </c>
      <c r="G91" s="34">
        <f t="shared" si="194"/>
        <v>12</v>
      </c>
      <c r="I91">
        <f t="shared" ca="1" si="198"/>
        <v>159948</v>
      </c>
      <c r="J91">
        <f t="shared" ca="1" si="199"/>
        <v>50664</v>
      </c>
      <c r="K91">
        <f t="shared" ca="1" si="200"/>
        <v>88986</v>
      </c>
      <c r="L91">
        <f t="shared" ca="1" si="201"/>
        <v>20298</v>
      </c>
      <c r="N91">
        <f t="shared" ca="1" si="202"/>
        <v>50664</v>
      </c>
      <c r="O91">
        <f t="shared" ca="1" si="203"/>
        <v>88986</v>
      </c>
      <c r="P91">
        <f t="shared" ca="1" si="204"/>
        <v>106</v>
      </c>
      <c r="Q91">
        <f t="shared" ca="1" si="204"/>
        <v>20172</v>
      </c>
      <c r="R91">
        <f t="shared" ca="1" si="204"/>
        <v>20</v>
      </c>
      <c r="S91">
        <f t="shared" ca="1" si="205"/>
        <v>159948</v>
      </c>
      <c r="T91">
        <f t="shared" ca="1" si="206"/>
        <v>0</v>
      </c>
      <c r="U91">
        <f t="shared" ca="1" si="207"/>
        <v>0</v>
      </c>
      <c r="V91">
        <f t="shared" ca="1" si="207"/>
        <v>0</v>
      </c>
      <c r="W91">
        <f t="shared" ca="1" si="208"/>
        <v>0</v>
      </c>
      <c r="X91">
        <f t="shared" ca="1" si="209"/>
        <v>106</v>
      </c>
      <c r="AA91" s="92">
        <f t="shared" ca="1" si="210"/>
        <v>128</v>
      </c>
      <c r="AB91" s="92"/>
      <c r="AD91" s="47"/>
      <c r="AE91" s="107" t="str">
        <f t="shared" si="211"/>
        <v>ES&amp;S Counties -</v>
      </c>
      <c r="AF91" t="str">
        <f t="shared" si="212"/>
        <v>M100</v>
      </c>
      <c r="AG91">
        <f t="shared" ca="1" si="213"/>
        <v>34</v>
      </c>
      <c r="AH91" s="37">
        <f t="shared" ca="1" si="287"/>
        <v>6.7108795199747359E-4</v>
      </c>
      <c r="AI91">
        <f t="shared" ca="1" si="214"/>
        <v>129</v>
      </c>
      <c r="AJ91" s="37">
        <f t="shared" ca="1" si="288"/>
        <v>1.4496662396332007E-3</v>
      </c>
      <c r="AK91">
        <f t="shared" ca="1" si="215"/>
        <v>2</v>
      </c>
      <c r="AL91" s="37">
        <f t="shared" ca="1" si="289"/>
        <v>1.8867924528301886E-2</v>
      </c>
      <c r="AM91">
        <f t="shared" ca="1" si="216"/>
        <v>40</v>
      </c>
      <c r="AN91" s="37">
        <f t="shared" ca="1" si="290"/>
        <v>1.9829466587348802E-3</v>
      </c>
      <c r="AO91">
        <f t="shared" ca="1" si="217"/>
        <v>0</v>
      </c>
      <c r="AP91" s="37">
        <f t="shared" ca="1" si="291"/>
        <v>0</v>
      </c>
      <c r="AQ91">
        <f t="shared" ca="1" si="292"/>
        <v>205</v>
      </c>
      <c r="AR91" s="37">
        <f t="shared" ca="1" si="293"/>
        <v>1.2816665416260284E-3</v>
      </c>
      <c r="AS91">
        <f t="shared" ca="1" si="218"/>
        <v>401</v>
      </c>
      <c r="AT91" s="37">
        <f t="shared" ca="1" si="294"/>
        <v>7.9148902573819672E-3</v>
      </c>
      <c r="AU91">
        <f t="shared" ca="1" si="219"/>
        <v>774</v>
      </c>
      <c r="AV91" s="37">
        <f t="shared" ca="1" si="295"/>
        <v>8.6979974377992039E-3</v>
      </c>
      <c r="AW91">
        <f t="shared" ca="1" si="220"/>
        <v>2</v>
      </c>
      <c r="AX91" s="38">
        <f t="shared" ca="1" si="296"/>
        <v>1.8867924528301886E-2</v>
      </c>
      <c r="AY91">
        <f t="shared" ca="1" si="221"/>
        <v>313</v>
      </c>
      <c r="AZ91" s="37">
        <f t="shared" ca="1" si="297"/>
        <v>1.5516557604600436E-2</v>
      </c>
      <c r="BA91">
        <f t="shared" ca="1" si="222"/>
        <v>0</v>
      </c>
      <c r="BB91" s="37">
        <f t="shared" ca="1" si="298"/>
        <v>0</v>
      </c>
      <c r="BC91">
        <f t="shared" ca="1" si="299"/>
        <v>1490</v>
      </c>
      <c r="BD91" s="37">
        <f t="shared" ca="1" si="300"/>
        <v>9.3155275464525972E-3</v>
      </c>
      <c r="BE91">
        <f t="shared" ca="1" si="301"/>
        <v>1695</v>
      </c>
      <c r="BF91" s="37">
        <f t="shared" ca="1" si="302"/>
        <v>1.0597194088078625E-2</v>
      </c>
      <c r="BG91">
        <f t="shared" ca="1" si="223"/>
        <v>0</v>
      </c>
      <c r="BH91" s="37" t="str">
        <f t="shared" ca="1" si="303"/>
        <v xml:space="preserve"> </v>
      </c>
      <c r="BI91">
        <f t="shared" ca="1" si="224"/>
        <v>0</v>
      </c>
      <c r="BJ91" s="37" t="str">
        <f t="shared" ca="1" si="304"/>
        <v xml:space="preserve"> </v>
      </c>
      <c r="BK91">
        <f t="shared" ca="1" si="225"/>
        <v>0</v>
      </c>
      <c r="BL91" s="37" t="str">
        <f t="shared" ca="1" si="305"/>
        <v xml:space="preserve"> </v>
      </c>
      <c r="BM91">
        <f t="shared" ca="1" si="306"/>
        <v>0</v>
      </c>
      <c r="BN91" s="37" t="str">
        <f t="shared" ca="1" si="307"/>
        <v xml:space="preserve"> </v>
      </c>
      <c r="BO91">
        <f t="shared" ca="1" si="308"/>
        <v>1490</v>
      </c>
      <c r="BP91" s="37">
        <f t="shared" ca="1" si="309"/>
        <v>9.3155275464525972E-3</v>
      </c>
      <c r="BQ91">
        <f t="shared" ca="1" si="310"/>
        <v>1695</v>
      </c>
      <c r="BR91" s="37">
        <f t="shared" ca="1" si="311"/>
        <v>1.0597194088078625E-2</v>
      </c>
      <c r="BS91">
        <f t="shared" ca="1" si="226"/>
        <v>22</v>
      </c>
      <c r="BT91" s="57">
        <f t="shared" ca="1" si="227"/>
        <v>0.171875</v>
      </c>
      <c r="BU91" s="151">
        <f t="shared" ca="1" si="228"/>
        <v>151</v>
      </c>
      <c r="BV91" s="151">
        <f t="shared" ca="1" si="195"/>
        <v>406</v>
      </c>
      <c r="BW91" s="151">
        <f t="shared" ca="1" si="229"/>
        <v>0</v>
      </c>
      <c r="BX91" s="151">
        <f t="shared" ca="1" si="229"/>
        <v>23</v>
      </c>
      <c r="BY91">
        <f t="shared" ca="1" si="196"/>
        <v>580</v>
      </c>
      <c r="BZ91" s="37">
        <f t="shared" ca="1" si="312"/>
        <v>3.6261785080151051E-3</v>
      </c>
      <c r="CA91">
        <f t="shared" ca="1" si="230"/>
        <v>5</v>
      </c>
      <c r="CB91" s="37">
        <f t="shared" ca="1" si="313"/>
        <v>3.1260159551854356E-5</v>
      </c>
      <c r="CC91">
        <f t="shared" ca="1" si="231"/>
        <v>401</v>
      </c>
      <c r="CD91" s="37">
        <f t="shared" ca="1" si="314"/>
        <v>7.9148902573819672E-3</v>
      </c>
      <c r="CE91">
        <f t="shared" ca="1" si="232"/>
        <v>34</v>
      </c>
      <c r="CF91" s="37">
        <f t="shared" ca="1" si="315"/>
        <v>6.7108795199747359E-4</v>
      </c>
      <c r="CG91">
        <f t="shared" ca="1" si="233"/>
        <v>435</v>
      </c>
      <c r="CH91" s="37">
        <f t="shared" ca="1" si="316"/>
        <v>8.5859782093794402E-3</v>
      </c>
      <c r="CI91">
        <f t="shared" ca="1" si="234"/>
        <v>774</v>
      </c>
      <c r="CJ91" s="37">
        <f t="shared" ca="1" si="317"/>
        <v>8.6979974377992039E-3</v>
      </c>
      <c r="CK91">
        <f t="shared" ca="1" si="235"/>
        <v>129</v>
      </c>
      <c r="CL91" s="37">
        <f t="shared" ca="1" si="318"/>
        <v>1.4496662396332007E-3</v>
      </c>
      <c r="CM91">
        <f t="shared" ca="1" si="236"/>
        <v>903</v>
      </c>
      <c r="CN91" s="37">
        <f t="shared" ca="1" si="319"/>
        <v>1.0147663677432405E-2</v>
      </c>
      <c r="CO91">
        <f t="shared" ca="1" si="237"/>
        <v>353</v>
      </c>
      <c r="CP91" s="37">
        <f t="shared" ca="1" si="320"/>
        <v>1.7499504263335318E-2</v>
      </c>
      <c r="CQ91">
        <f t="shared" ca="1" si="238"/>
        <v>2</v>
      </c>
      <c r="CR91" s="37">
        <f t="shared" ca="1" si="197"/>
        <v>1.8867924528301886E-2</v>
      </c>
      <c r="CS91">
        <f t="shared" ca="1" si="239"/>
        <v>4</v>
      </c>
      <c r="CT91" s="37">
        <f t="shared" ca="1" si="240"/>
        <v>3.7735849056603772E-2</v>
      </c>
      <c r="CU91">
        <f t="shared" ca="1" si="241"/>
        <v>2275</v>
      </c>
      <c r="CV91" s="39">
        <f t="shared" ca="1" si="321"/>
        <v>1.422337259609373E-2</v>
      </c>
    </row>
    <row r="92" spans="1:100" x14ac:dyDescent="0.2">
      <c r="A92" s="23"/>
      <c r="B92" s="107" t="s">
        <v>190</v>
      </c>
      <c r="C92" s="92" t="s">
        <v>172</v>
      </c>
      <c r="E92" s="23">
        <f t="shared" si="193"/>
        <v>21</v>
      </c>
      <c r="F92" s="23">
        <f t="shared" si="194"/>
        <v>21</v>
      </c>
      <c r="G92" s="23">
        <f t="shared" si="194"/>
        <v>1</v>
      </c>
      <c r="H92" s="15"/>
      <c r="I92">
        <f t="shared" ca="1" si="198"/>
        <v>2340807</v>
      </c>
      <c r="J92" s="15">
        <f t="shared" ca="1" si="199"/>
        <v>755791</v>
      </c>
      <c r="K92" s="15">
        <f t="shared" ca="1" si="200"/>
        <v>1582941</v>
      </c>
      <c r="L92" s="15">
        <f t="shared" ca="1" si="201"/>
        <v>2075</v>
      </c>
      <c r="N92" s="15">
        <f t="shared" ca="1" si="202"/>
        <v>755692</v>
      </c>
      <c r="O92" s="15">
        <f t="shared" ca="1" si="203"/>
        <v>1582814</v>
      </c>
      <c r="P92" s="15">
        <f t="shared" ca="1" si="204"/>
        <v>4</v>
      </c>
      <c r="Q92" s="15">
        <f t="shared" ca="1" si="204"/>
        <v>2071</v>
      </c>
      <c r="R92" s="15">
        <f t="shared" ca="1" si="204"/>
        <v>0</v>
      </c>
      <c r="S92" s="15">
        <f t="shared" ca="1" si="205"/>
        <v>2340581</v>
      </c>
      <c r="T92" s="15">
        <f t="shared" ca="1" si="206"/>
        <v>99</v>
      </c>
      <c r="U92" s="15">
        <f t="shared" ca="1" si="207"/>
        <v>127</v>
      </c>
      <c r="V92" s="15">
        <f t="shared" ca="1" si="207"/>
        <v>8</v>
      </c>
      <c r="W92" s="15">
        <f t="shared" ca="1" si="208"/>
        <v>234</v>
      </c>
      <c r="X92" s="15">
        <f t="shared" ca="1" si="209"/>
        <v>4</v>
      </c>
      <c r="Y92" s="15"/>
      <c r="AA92" s="122">
        <f t="shared" ca="1" si="210"/>
        <v>9</v>
      </c>
      <c r="AB92" s="122"/>
      <c r="AC92" s="15"/>
      <c r="AD92" s="47"/>
      <c r="AE92" s="107" t="str">
        <f t="shared" si="211"/>
        <v>ES&amp;S Counties -</v>
      </c>
      <c r="AF92" t="str">
        <f t="shared" si="212"/>
        <v>DS200</v>
      </c>
      <c r="AG92" s="15">
        <f t="shared" ca="1" si="213"/>
        <v>784</v>
      </c>
      <c r="AH92" s="37">
        <f t="shared" ca="1" si="287"/>
        <v>1.0374597058060691E-3</v>
      </c>
      <c r="AI92" s="15">
        <f t="shared" ca="1" si="214"/>
        <v>2767</v>
      </c>
      <c r="AJ92" s="37">
        <f t="shared" ca="1" si="288"/>
        <v>1.7481523413363793E-3</v>
      </c>
      <c r="AK92" s="15">
        <f t="shared" ca="1" si="215"/>
        <v>0</v>
      </c>
      <c r="AL92" s="37">
        <f t="shared" ca="1" si="289"/>
        <v>0</v>
      </c>
      <c r="AM92" s="15">
        <f t="shared" ca="1" si="216"/>
        <v>4</v>
      </c>
      <c r="AN92" s="37">
        <f t="shared" ca="1" si="290"/>
        <v>1.9314340898116851E-3</v>
      </c>
      <c r="AO92" s="15">
        <f t="shared" ca="1" si="217"/>
        <v>0</v>
      </c>
      <c r="AP92" s="37" t="str">
        <f t="shared" ca="1" si="291"/>
        <v xml:space="preserve"> </v>
      </c>
      <c r="AQ92">
        <f t="shared" ca="1" si="292"/>
        <v>3555</v>
      </c>
      <c r="AR92" s="37">
        <f t="shared" ca="1" si="293"/>
        <v>1.5188536521487613E-3</v>
      </c>
      <c r="AS92" s="15">
        <f t="shared" ca="1" si="218"/>
        <v>4560</v>
      </c>
      <c r="AT92" s="37">
        <f t="shared" ca="1" si="294"/>
        <v>6.0342044113210142E-3</v>
      </c>
      <c r="AU92" s="15">
        <f t="shared" ca="1" si="219"/>
        <v>14805</v>
      </c>
      <c r="AV92" s="37">
        <f t="shared" ca="1" si="295"/>
        <v>9.353594294718142E-3</v>
      </c>
      <c r="AW92" s="15">
        <f t="shared" ca="1" si="220"/>
        <v>0</v>
      </c>
      <c r="AX92" s="38">
        <f t="shared" ca="1" si="296"/>
        <v>0</v>
      </c>
      <c r="AY92" s="15">
        <f t="shared" ca="1" si="221"/>
        <v>29</v>
      </c>
      <c r="AZ92" s="37">
        <f t="shared" ca="1" si="297"/>
        <v>1.4002897151134718E-2</v>
      </c>
      <c r="BA92" s="15">
        <f t="shared" ca="1" si="222"/>
        <v>0</v>
      </c>
      <c r="BB92" s="37" t="str">
        <f t="shared" ca="1" si="298"/>
        <v xml:space="preserve"> </v>
      </c>
      <c r="BC92">
        <f t="shared" ca="1" si="299"/>
        <v>19394</v>
      </c>
      <c r="BD92" s="37">
        <f t="shared" ca="1" si="300"/>
        <v>8.2859768578827219E-3</v>
      </c>
      <c r="BE92" s="15">
        <f t="shared" ca="1" si="301"/>
        <v>22949</v>
      </c>
      <c r="BF92" s="37">
        <f t="shared" ca="1" si="302"/>
        <v>9.8048305100314828E-3</v>
      </c>
      <c r="BG92" s="15">
        <f t="shared" ca="1" si="223"/>
        <v>6</v>
      </c>
      <c r="BH92" s="37">
        <f t="shared" ca="1" si="303"/>
        <v>6.0606060606060608E-2</v>
      </c>
      <c r="BI92" s="15">
        <f t="shared" ca="1" si="224"/>
        <v>3</v>
      </c>
      <c r="BJ92" s="37">
        <f t="shared" ca="1" si="304"/>
        <v>2.3622047244094488E-2</v>
      </c>
      <c r="BK92" s="15">
        <f t="shared" ca="1" si="225"/>
        <v>0</v>
      </c>
      <c r="BL92" s="37">
        <f t="shared" ca="1" si="305"/>
        <v>0</v>
      </c>
      <c r="BM92" s="15">
        <f t="shared" ca="1" si="306"/>
        <v>9</v>
      </c>
      <c r="BN92" s="37">
        <f t="shared" ca="1" si="307"/>
        <v>3.8461538461538464E-2</v>
      </c>
      <c r="BO92" s="15">
        <f t="shared" ca="1" si="308"/>
        <v>19403</v>
      </c>
      <c r="BP92" s="37">
        <f t="shared" ca="1" si="309"/>
        <v>8.2890216920916589E-3</v>
      </c>
      <c r="BQ92" s="15">
        <f t="shared" ca="1" si="310"/>
        <v>22958</v>
      </c>
      <c r="BR92" s="37">
        <f t="shared" ca="1" si="311"/>
        <v>9.8077287021099985E-3</v>
      </c>
      <c r="BS92" s="15">
        <f t="shared" ca="1" si="226"/>
        <v>5</v>
      </c>
      <c r="BT92" s="57">
        <f t="shared" ca="1" si="227"/>
        <v>0.55555555555555558</v>
      </c>
      <c r="BU92" s="151">
        <f t="shared" ca="1" si="228"/>
        <v>958</v>
      </c>
      <c r="BV92" s="151">
        <f t="shared" ca="1" si="195"/>
        <v>3107</v>
      </c>
      <c r="BW92" s="151">
        <f t="shared" ca="1" si="229"/>
        <v>0</v>
      </c>
      <c r="BX92" s="151">
        <f t="shared" ca="1" si="229"/>
        <v>2</v>
      </c>
      <c r="BY92" s="15">
        <f t="shared" ca="1" si="196"/>
        <v>4067</v>
      </c>
      <c r="BZ92" s="37">
        <f t="shared" ca="1" si="312"/>
        <v>1.737434995708745E-3</v>
      </c>
      <c r="CA92" s="15">
        <f t="shared" ca="1" si="230"/>
        <v>31</v>
      </c>
      <c r="CB92" s="37">
        <f t="shared" ca="1" si="313"/>
        <v>1.3243296008598745E-5</v>
      </c>
      <c r="CC92" s="15">
        <f t="shared" ca="1" si="231"/>
        <v>4566</v>
      </c>
      <c r="CD92" s="37">
        <f t="shared" ca="1" si="314"/>
        <v>6.0413527020035966E-3</v>
      </c>
      <c r="CE92" s="15">
        <f t="shared" ca="1" si="232"/>
        <v>784</v>
      </c>
      <c r="CF92" s="37">
        <f t="shared" ca="1" si="315"/>
        <v>1.0373238104184888E-3</v>
      </c>
      <c r="CG92" s="15">
        <f t="shared" ca="1" si="233"/>
        <v>5350</v>
      </c>
      <c r="CH92" s="37">
        <f t="shared" ca="1" si="316"/>
        <v>7.0786765124220847E-3</v>
      </c>
      <c r="CI92" s="15">
        <f t="shared" ca="1" si="234"/>
        <v>14808</v>
      </c>
      <c r="CJ92" s="37">
        <f t="shared" ca="1" si="317"/>
        <v>9.3547390584993381E-3</v>
      </c>
      <c r="CK92" s="15">
        <f t="shared" ca="1" si="235"/>
        <v>2767</v>
      </c>
      <c r="CL92" s="37">
        <f t="shared" ca="1" si="318"/>
        <v>1.7480120863632947E-3</v>
      </c>
      <c r="CM92" s="15">
        <f t="shared" ca="1" si="236"/>
        <v>17575</v>
      </c>
      <c r="CN92" s="37">
        <f t="shared" ca="1" si="319"/>
        <v>1.1102751144862632E-2</v>
      </c>
      <c r="CO92" s="15">
        <f t="shared" ca="1" si="237"/>
        <v>33</v>
      </c>
      <c r="CP92" s="37">
        <f t="shared" ca="1" si="320"/>
        <v>1.5934331240946401E-2</v>
      </c>
      <c r="CQ92" s="15">
        <f t="shared" ca="1" si="238"/>
        <v>0</v>
      </c>
      <c r="CR92" s="37">
        <f t="shared" ca="1" si="197"/>
        <v>0</v>
      </c>
      <c r="CS92" s="15">
        <f t="shared" ca="1" si="239"/>
        <v>0</v>
      </c>
      <c r="CT92" s="37">
        <f t="shared" ca="1" si="240"/>
        <v>0</v>
      </c>
      <c r="CU92" s="15">
        <f t="shared" ca="1" si="241"/>
        <v>27025</v>
      </c>
      <c r="CV92" s="39">
        <f t="shared" ca="1" si="321"/>
        <v>1.1545163697818744E-2</v>
      </c>
    </row>
    <row r="93" spans="1:100" x14ac:dyDescent="0.2">
      <c r="A93" s="23"/>
      <c r="B93" s="107" t="s">
        <v>190</v>
      </c>
      <c r="C93" s="92" t="s">
        <v>175</v>
      </c>
      <c r="E93" s="34">
        <f t="shared" si="193"/>
        <v>0</v>
      </c>
      <c r="F93" s="34">
        <f t="shared" si="194"/>
        <v>0</v>
      </c>
      <c r="G93" s="34">
        <f t="shared" si="194"/>
        <v>16</v>
      </c>
      <c r="H93" s="15"/>
      <c r="I93">
        <f t="shared" ca="1" si="198"/>
        <v>983835</v>
      </c>
      <c r="J93" s="15">
        <f t="shared" si="199"/>
        <v>0</v>
      </c>
      <c r="K93" s="15">
        <f t="shared" si="200"/>
        <v>0</v>
      </c>
      <c r="L93" s="15">
        <f t="shared" ca="1" si="201"/>
        <v>983835</v>
      </c>
      <c r="N93" s="15">
        <f t="shared" si="202"/>
        <v>0</v>
      </c>
      <c r="O93" s="15">
        <f t="shared" si="203"/>
        <v>0</v>
      </c>
      <c r="P93" s="15">
        <f t="shared" ca="1" si="204"/>
        <v>2241</v>
      </c>
      <c r="Q93" s="15">
        <f t="shared" ca="1" si="204"/>
        <v>976839</v>
      </c>
      <c r="R93" s="15">
        <f t="shared" ca="1" si="204"/>
        <v>4747</v>
      </c>
      <c r="S93" s="15">
        <f t="shared" ca="1" si="205"/>
        <v>983827</v>
      </c>
      <c r="T93" s="15">
        <f t="shared" si="206"/>
        <v>0</v>
      </c>
      <c r="U93" s="15">
        <f t="shared" si="207"/>
        <v>0</v>
      </c>
      <c r="V93" s="15">
        <f t="shared" si="207"/>
        <v>0</v>
      </c>
      <c r="W93" s="15">
        <f t="shared" si="208"/>
        <v>0</v>
      </c>
      <c r="X93" s="15">
        <f t="shared" ca="1" si="209"/>
        <v>2249</v>
      </c>
      <c r="Y93" s="15"/>
      <c r="AA93" s="122">
        <f t="shared" ca="1" si="210"/>
        <v>3242</v>
      </c>
      <c r="AB93" s="122"/>
      <c r="AC93" s="15"/>
      <c r="AD93" s="47"/>
      <c r="AE93" s="107" t="str">
        <f t="shared" si="211"/>
        <v>ES&amp;S Counties -</v>
      </c>
      <c r="AF93" t="str">
        <f t="shared" si="212"/>
        <v>M650</v>
      </c>
      <c r="AG93" s="15">
        <f t="shared" si="213"/>
        <v>0</v>
      </c>
      <c r="AH93" s="37" t="str">
        <f>IFERROR(AG93/N93," ")</f>
        <v xml:space="preserve"> </v>
      </c>
      <c r="AI93" s="15">
        <f t="shared" si="214"/>
        <v>0</v>
      </c>
      <c r="AJ93" s="37" t="str">
        <f>IFERROR(AI93/O93," ")</f>
        <v xml:space="preserve"> </v>
      </c>
      <c r="AK93" s="15">
        <f t="shared" ca="1" si="215"/>
        <v>12</v>
      </c>
      <c r="AL93" s="37">
        <f ca="1">IFERROR(AK93/P93," ")</f>
        <v>5.3547523427041497E-3</v>
      </c>
      <c r="AM93" s="15">
        <f t="shared" ca="1" si="216"/>
        <v>4533</v>
      </c>
      <c r="AN93" s="37">
        <f ca="1">IFERROR(AM93/Q93," ")</f>
        <v>4.640478113588831E-3</v>
      </c>
      <c r="AO93" s="15">
        <f t="shared" ca="1" si="217"/>
        <v>6</v>
      </c>
      <c r="AP93" s="37">
        <f ca="1">IFERROR(AO93/R93," ")</f>
        <v>1.2639561828523278E-3</v>
      </c>
      <c r="AQ93">
        <f ca="1">SUM(AG93,AI93,AK93,AM93,AO93)</f>
        <v>4551</v>
      </c>
      <c r="AR93" s="37">
        <f ca="1">IFERROR(AQ93/S93," ")</f>
        <v>4.6258132781474793E-3</v>
      </c>
      <c r="AS93" s="15">
        <f t="shared" si="218"/>
        <v>0</v>
      </c>
      <c r="AT93" s="37" t="str">
        <f>IFERROR(AS93/N93," ")</f>
        <v xml:space="preserve"> </v>
      </c>
      <c r="AU93" s="15">
        <f t="shared" si="219"/>
        <v>0</v>
      </c>
      <c r="AV93" s="37" t="str">
        <f>IFERROR(AU93/O93," ")</f>
        <v xml:space="preserve"> </v>
      </c>
      <c r="AW93" s="15">
        <f t="shared" ca="1" si="220"/>
        <v>50</v>
      </c>
      <c r="AX93" s="38">
        <f ca="1">IFERROR(AW93/P93," ")</f>
        <v>2.2311468094600623E-2</v>
      </c>
      <c r="AY93" s="15">
        <f t="shared" ca="1" si="221"/>
        <v>9801</v>
      </c>
      <c r="AZ93" s="37">
        <f ca="1">IFERROR(AY93/Q93," ")</f>
        <v>1.0033383188017678E-2</v>
      </c>
      <c r="BA93" s="15">
        <f t="shared" ca="1" si="222"/>
        <v>14</v>
      </c>
      <c r="BB93" s="37">
        <f ca="1">IFERROR(BA93/R93," ")</f>
        <v>2.949231093322098E-3</v>
      </c>
      <c r="BC93">
        <f ca="1">SUM(AS93,AU93,AW93,AY93,BA93)</f>
        <v>9865</v>
      </c>
      <c r="BD93" s="37">
        <f ca="1">IFERROR(BC93/S93," ")</f>
        <v>1.0027169410882197E-2</v>
      </c>
      <c r="BE93" s="15">
        <f ca="1">SUM(AQ93,BC93)</f>
        <v>14416</v>
      </c>
      <c r="BF93" s="37">
        <f ca="1">IFERROR(BE93/S93," ")</f>
        <v>1.4652982689029677E-2</v>
      </c>
      <c r="BG93" s="15">
        <f t="shared" si="223"/>
        <v>0</v>
      </c>
      <c r="BH93" s="37" t="str">
        <f>IFERROR(BG93/T93," ")</f>
        <v xml:space="preserve"> </v>
      </c>
      <c r="BI93" s="15">
        <f t="shared" si="224"/>
        <v>0</v>
      </c>
      <c r="BJ93" s="37" t="str">
        <f>IFERROR(BI93/U93," ")</f>
        <v xml:space="preserve"> </v>
      </c>
      <c r="BK93" s="15">
        <f t="shared" ca="1" si="225"/>
        <v>2</v>
      </c>
      <c r="BL93" s="37" t="str">
        <f ca="1">IFERROR(BK93/V93," ")</f>
        <v xml:space="preserve"> </v>
      </c>
      <c r="BM93" s="15">
        <f ca="1">SUM(BG93,BI93,BK93)</f>
        <v>2</v>
      </c>
      <c r="BN93" s="37" t="str">
        <f ca="1">IFERROR(BM93/W93," ")</f>
        <v xml:space="preserve"> </v>
      </c>
      <c r="BO93" s="15">
        <f ca="1">SUM(BC93,BM93)</f>
        <v>9867</v>
      </c>
      <c r="BP93" s="37">
        <f ca="1">IFERROR(BO93/$I93," ")</f>
        <v>1.0029120736708899E-2</v>
      </c>
      <c r="BQ93" s="15">
        <f ca="1">SUM(BE93,BM93)</f>
        <v>14418</v>
      </c>
      <c r="BR93" s="37">
        <f ca="1">IFERROR(BQ93/$I93," ")</f>
        <v>1.4654896400311028E-2</v>
      </c>
      <c r="BS93" s="15">
        <f t="shared" ca="1" si="226"/>
        <v>993</v>
      </c>
      <c r="BT93" s="57">
        <f t="shared" ca="1" si="227"/>
        <v>0.30629241209130165</v>
      </c>
      <c r="BU93" s="151">
        <f t="shared" si="228"/>
        <v>0</v>
      </c>
      <c r="BV93" s="151">
        <f t="shared" si="195"/>
        <v>0</v>
      </c>
      <c r="BW93" s="151">
        <f t="shared" ca="1" si="229"/>
        <v>5</v>
      </c>
      <c r="BX93" s="151">
        <f t="shared" ca="1" si="229"/>
        <v>2271</v>
      </c>
      <c r="BY93" s="15">
        <f t="shared" ca="1" si="196"/>
        <v>2276</v>
      </c>
      <c r="BZ93" s="37">
        <f ca="1">IFERROR(BY93/$I93," ")</f>
        <v>2.3133960471013941E-3</v>
      </c>
      <c r="CA93" s="15">
        <f t="shared" si="230"/>
        <v>0</v>
      </c>
      <c r="CB93" s="37">
        <f ca="1">IFERROR(CA93/$I93," ")</f>
        <v>0</v>
      </c>
      <c r="CC93" s="15">
        <f t="shared" si="231"/>
        <v>0</v>
      </c>
      <c r="CD93" s="37" t="str">
        <f>IF(CC93,CC93/SUM($N93,$T93)," ")</f>
        <v xml:space="preserve"> </v>
      </c>
      <c r="CE93" s="15">
        <f t="shared" si="232"/>
        <v>0</v>
      </c>
      <c r="CF93" s="37" t="str">
        <f>IF(CE93,CE93/SUM($N93,$T93)," ")</f>
        <v xml:space="preserve"> </v>
      </c>
      <c r="CG93" s="15">
        <f t="shared" si="233"/>
        <v>0</v>
      </c>
      <c r="CH93" s="37" t="str">
        <f>IF(CG93,CG93/SUM($N93,$T93)," ")</f>
        <v xml:space="preserve"> </v>
      </c>
      <c r="CI93" s="15">
        <f t="shared" si="234"/>
        <v>0</v>
      </c>
      <c r="CJ93" s="37" t="str">
        <f>IF(CI93,CI93/SUM($O93,$U93)," ")</f>
        <v xml:space="preserve"> </v>
      </c>
      <c r="CK93" s="15">
        <f t="shared" si="235"/>
        <v>0</v>
      </c>
      <c r="CL93" s="37" t="str">
        <f>IF(CK93,CK93/SUM($O93,$U93)," ")</f>
        <v xml:space="preserve"> </v>
      </c>
      <c r="CM93" s="15">
        <f t="shared" si="236"/>
        <v>0</v>
      </c>
      <c r="CN93" s="37" t="str">
        <f>IF(CM93,CM93/SUM($O93,$U93)," ")</f>
        <v xml:space="preserve"> </v>
      </c>
      <c r="CO93" s="15">
        <f t="shared" ca="1" si="237"/>
        <v>14334</v>
      </c>
      <c r="CP93" s="37">
        <f ca="1">IFERROR(CO93/$Q93," ")</f>
        <v>1.4673861301606509E-2</v>
      </c>
      <c r="CQ93" s="15">
        <f t="shared" ca="1" si="238"/>
        <v>52</v>
      </c>
      <c r="CR93" s="37">
        <f ca="1">IFERROR(CQ93/$X93," ")</f>
        <v>2.3121387283236993E-2</v>
      </c>
      <c r="CS93" s="15">
        <f t="shared" ca="1" si="239"/>
        <v>64</v>
      </c>
      <c r="CT93" s="37">
        <f ca="1">IFERROR(CS93/$X93," ")</f>
        <v>2.8457092040907069E-2</v>
      </c>
      <c r="CU93" s="15">
        <f ca="1">SUM(BY93,CG93,CM93,CO93,CS93)</f>
        <v>16674</v>
      </c>
      <c r="CV93" s="39">
        <f ca="1">IFERROR(CU93/$I93," ")</f>
        <v>1.6947963835399229E-2</v>
      </c>
    </row>
    <row r="94" spans="1:100" ht="13.5" thickBot="1" x14ac:dyDescent="0.25">
      <c r="A94" s="23"/>
      <c r="B94" s="107" t="s">
        <v>190</v>
      </c>
      <c r="C94" s="92" t="s">
        <v>187</v>
      </c>
      <c r="E94" s="111">
        <f t="shared" si="193"/>
        <v>0</v>
      </c>
      <c r="F94" s="111">
        <f t="shared" si="194"/>
        <v>0</v>
      </c>
      <c r="G94" s="40">
        <f t="shared" si="194"/>
        <v>6</v>
      </c>
      <c r="H94" s="15"/>
      <c r="I94" s="41">
        <f t="shared" ca="1" si="198"/>
        <v>199827</v>
      </c>
      <c r="J94" s="41">
        <f t="shared" si="199"/>
        <v>0</v>
      </c>
      <c r="K94" s="41">
        <f t="shared" si="200"/>
        <v>0</v>
      </c>
      <c r="L94" s="41">
        <f t="shared" ca="1" si="201"/>
        <v>199827</v>
      </c>
      <c r="N94" s="41">
        <f t="shared" si="202"/>
        <v>0</v>
      </c>
      <c r="O94" s="41">
        <f t="shared" si="203"/>
        <v>0</v>
      </c>
      <c r="P94" s="41">
        <f t="shared" ca="1" si="204"/>
        <v>1062</v>
      </c>
      <c r="Q94" s="41">
        <f t="shared" ca="1" si="204"/>
        <v>198753</v>
      </c>
      <c r="R94" s="41">
        <f t="shared" ca="1" si="204"/>
        <v>10</v>
      </c>
      <c r="S94" s="41">
        <f t="shared" ca="1" si="205"/>
        <v>199825</v>
      </c>
      <c r="T94" s="41">
        <f t="shared" si="206"/>
        <v>0</v>
      </c>
      <c r="U94" s="41">
        <f t="shared" si="207"/>
        <v>0</v>
      </c>
      <c r="V94" s="41">
        <f t="shared" si="207"/>
        <v>0</v>
      </c>
      <c r="W94" s="41">
        <f t="shared" si="208"/>
        <v>0</v>
      </c>
      <c r="X94" s="41">
        <f t="shared" ca="1" si="209"/>
        <v>1064</v>
      </c>
      <c r="Y94" s="15"/>
      <c r="AA94" s="123">
        <f t="shared" ca="1" si="210"/>
        <v>2275</v>
      </c>
      <c r="AB94" s="122"/>
      <c r="AC94" s="15"/>
      <c r="AD94" s="49"/>
      <c r="AE94" s="126" t="str">
        <f t="shared" si="211"/>
        <v>ES&amp;S Counties -</v>
      </c>
      <c r="AF94" s="41" t="str">
        <f t="shared" si="212"/>
        <v>DS850</v>
      </c>
      <c r="AG94" s="41">
        <f t="shared" si="213"/>
        <v>0</v>
      </c>
      <c r="AH94" s="108" t="str">
        <f t="shared" si="287"/>
        <v xml:space="preserve"> </v>
      </c>
      <c r="AI94" s="41">
        <f t="shared" si="214"/>
        <v>0</v>
      </c>
      <c r="AJ94" s="108" t="str">
        <f t="shared" si="288"/>
        <v xml:space="preserve"> </v>
      </c>
      <c r="AK94" s="41">
        <f t="shared" ca="1" si="215"/>
        <v>2</v>
      </c>
      <c r="AL94" s="108">
        <f t="shared" ca="1" si="289"/>
        <v>1.8832391713747645E-3</v>
      </c>
      <c r="AM94" s="41">
        <f t="shared" ca="1" si="216"/>
        <v>232</v>
      </c>
      <c r="AN94" s="108">
        <f t="shared" ca="1" si="290"/>
        <v>1.1672779781940399E-3</v>
      </c>
      <c r="AO94" s="41">
        <f t="shared" ca="1" si="217"/>
        <v>0</v>
      </c>
      <c r="AP94" s="108">
        <f t="shared" ca="1" si="291"/>
        <v>0</v>
      </c>
      <c r="AQ94" s="41">
        <f t="shared" ca="1" si="292"/>
        <v>234</v>
      </c>
      <c r="AR94" s="108">
        <f t="shared" ca="1" si="293"/>
        <v>1.1710246465657451E-3</v>
      </c>
      <c r="AS94" s="41">
        <f t="shared" si="218"/>
        <v>0</v>
      </c>
      <c r="AT94" s="108" t="str">
        <f t="shared" si="294"/>
        <v xml:space="preserve"> </v>
      </c>
      <c r="AU94" s="41">
        <f t="shared" si="219"/>
        <v>0</v>
      </c>
      <c r="AV94" s="108" t="str">
        <f t="shared" si="295"/>
        <v xml:space="preserve"> </v>
      </c>
      <c r="AW94" s="41">
        <f t="shared" ca="1" si="220"/>
        <v>16</v>
      </c>
      <c r="AX94" s="109">
        <f t="shared" ca="1" si="296"/>
        <v>1.5065913370998116E-2</v>
      </c>
      <c r="AY94" s="41">
        <f t="shared" ca="1" si="221"/>
        <v>2643</v>
      </c>
      <c r="AZ94" s="108">
        <f t="shared" ca="1" si="297"/>
        <v>1.3297912484339858E-2</v>
      </c>
      <c r="BA94" s="41">
        <f t="shared" ca="1" si="222"/>
        <v>0</v>
      </c>
      <c r="BB94" s="108">
        <f t="shared" ca="1" si="298"/>
        <v>0</v>
      </c>
      <c r="BC94" s="41">
        <f t="shared" ca="1" si="299"/>
        <v>2659</v>
      </c>
      <c r="BD94" s="108">
        <f t="shared" ca="1" si="300"/>
        <v>1.3306643312898787E-2</v>
      </c>
      <c r="BE94" s="41">
        <f t="shared" ca="1" si="301"/>
        <v>2893</v>
      </c>
      <c r="BF94" s="108">
        <f t="shared" ca="1" si="302"/>
        <v>1.4477667959464532E-2</v>
      </c>
      <c r="BG94" s="41">
        <f t="shared" si="223"/>
        <v>0</v>
      </c>
      <c r="BH94" s="108" t="str">
        <f t="shared" si="303"/>
        <v xml:space="preserve"> </v>
      </c>
      <c r="BI94" s="41">
        <f t="shared" si="224"/>
        <v>0</v>
      </c>
      <c r="BJ94" s="108" t="str">
        <f t="shared" si="304"/>
        <v xml:space="preserve"> </v>
      </c>
      <c r="BK94" s="41">
        <f t="shared" ca="1" si="225"/>
        <v>0</v>
      </c>
      <c r="BL94" s="108" t="str">
        <f t="shared" ca="1" si="305"/>
        <v xml:space="preserve"> </v>
      </c>
      <c r="BM94" s="41">
        <f t="shared" ca="1" si="306"/>
        <v>0</v>
      </c>
      <c r="BN94" s="108" t="str">
        <f t="shared" ca="1" si="307"/>
        <v xml:space="preserve"> </v>
      </c>
      <c r="BO94" s="41">
        <f t="shared" ca="1" si="308"/>
        <v>2659</v>
      </c>
      <c r="BP94" s="108">
        <f t="shared" ca="1" si="309"/>
        <v>1.3306510131263542E-2</v>
      </c>
      <c r="BQ94" s="41">
        <f t="shared" ca="1" si="310"/>
        <v>2893</v>
      </c>
      <c r="BR94" s="108">
        <f t="shared" ca="1" si="311"/>
        <v>1.447752305744469E-2</v>
      </c>
      <c r="BS94" s="41">
        <f t="shared" ca="1" si="226"/>
        <v>1211</v>
      </c>
      <c r="BT94" s="110">
        <f t="shared" ca="1" si="227"/>
        <v>0.53230769230769226</v>
      </c>
      <c r="BU94" s="152">
        <f t="shared" si="228"/>
        <v>0</v>
      </c>
      <c r="BV94" s="152">
        <f t="shared" si="195"/>
        <v>0</v>
      </c>
      <c r="BW94" s="152">
        <f t="shared" ca="1" si="229"/>
        <v>3</v>
      </c>
      <c r="BX94" s="152">
        <f t="shared" ca="1" si="229"/>
        <v>883</v>
      </c>
      <c r="BY94" s="41">
        <f t="shared" ca="1" si="196"/>
        <v>886</v>
      </c>
      <c r="BZ94" s="108">
        <f t="shared" ca="1" si="312"/>
        <v>4.4338352675063935E-3</v>
      </c>
      <c r="CA94" s="41">
        <f t="shared" si="230"/>
        <v>0</v>
      </c>
      <c r="CB94" s="108">
        <f t="shared" ca="1" si="313"/>
        <v>0</v>
      </c>
      <c r="CC94" s="41">
        <f t="shared" si="231"/>
        <v>0</v>
      </c>
      <c r="CD94" s="108" t="str">
        <f t="shared" si="314"/>
        <v xml:space="preserve"> </v>
      </c>
      <c r="CE94" s="41">
        <f t="shared" si="232"/>
        <v>0</v>
      </c>
      <c r="CF94" s="108" t="str">
        <f t="shared" si="315"/>
        <v xml:space="preserve"> </v>
      </c>
      <c r="CG94" s="41">
        <f t="shared" si="233"/>
        <v>0</v>
      </c>
      <c r="CH94" s="108" t="str">
        <f t="shared" si="316"/>
        <v xml:space="preserve"> </v>
      </c>
      <c r="CI94" s="41">
        <f t="shared" si="234"/>
        <v>0</v>
      </c>
      <c r="CJ94" s="108" t="str">
        <f t="shared" si="317"/>
        <v xml:space="preserve"> </v>
      </c>
      <c r="CK94" s="41">
        <f t="shared" si="235"/>
        <v>0</v>
      </c>
      <c r="CL94" s="108" t="str">
        <f t="shared" si="318"/>
        <v xml:space="preserve"> </v>
      </c>
      <c r="CM94" s="41">
        <f t="shared" si="236"/>
        <v>0</v>
      </c>
      <c r="CN94" s="108" t="str">
        <f t="shared" si="319"/>
        <v xml:space="preserve"> </v>
      </c>
      <c r="CO94" s="41">
        <f t="shared" ca="1" si="237"/>
        <v>2875</v>
      </c>
      <c r="CP94" s="108">
        <f t="shared" ca="1" si="320"/>
        <v>1.4465190462533899E-2</v>
      </c>
      <c r="CQ94" s="41">
        <f t="shared" ca="1" si="238"/>
        <v>16</v>
      </c>
      <c r="CR94" s="108">
        <f t="shared" ca="1" si="197"/>
        <v>1.5037593984962405E-2</v>
      </c>
      <c r="CS94" s="41">
        <f t="shared" ca="1" si="239"/>
        <v>18</v>
      </c>
      <c r="CT94" s="108">
        <f t="shared" ca="1" si="240"/>
        <v>1.6917293233082706E-2</v>
      </c>
      <c r="CU94" s="41">
        <f t="shared" ca="1" si="241"/>
        <v>3779</v>
      </c>
      <c r="CV94" s="119">
        <f t="shared" ca="1" si="321"/>
        <v>1.8911358324951083E-2</v>
      </c>
    </row>
    <row r="95" spans="1:100" x14ac:dyDescent="0.2">
      <c r="A95" s="23"/>
      <c r="B95" s="23"/>
      <c r="D95" s="33" t="s">
        <v>81</v>
      </c>
      <c r="E95" s="23">
        <f>SUM(E84:E94)</f>
        <v>67</v>
      </c>
      <c r="F95" s="23">
        <f>SUM(F84:F94)</f>
        <v>67</v>
      </c>
      <c r="G95" s="23">
        <f>SUM(G84:G94)</f>
        <v>67</v>
      </c>
      <c r="H95" s="15"/>
      <c r="I95">
        <f ca="1">SUM(I84:I94)</f>
        <v>6034017</v>
      </c>
      <c r="J95">
        <f ca="1">SUM(J84:J94)</f>
        <v>1309428</v>
      </c>
      <c r="K95">
        <f ca="1">SUM(K84:K94)</f>
        <v>2838482</v>
      </c>
      <c r="L95">
        <f ca="1">SUM(L84:L94)</f>
        <v>1886107</v>
      </c>
      <c r="N95">
        <f ca="1">SUM(N84:N94)</f>
        <v>1309206</v>
      </c>
      <c r="O95">
        <f t="shared" ref="O95:X95" ca="1" si="322">SUM(O84:O94)</f>
        <v>2838206</v>
      </c>
      <c r="P95">
        <f t="shared" ca="1" si="322"/>
        <v>7186</v>
      </c>
      <c r="Q95">
        <f t="shared" ca="1" si="322"/>
        <v>1873751</v>
      </c>
      <c r="R95">
        <f t="shared" ca="1" si="322"/>
        <v>5164</v>
      </c>
      <c r="S95">
        <f t="shared" ca="1" si="322"/>
        <v>6033513</v>
      </c>
      <c r="T95">
        <f t="shared" ca="1" si="322"/>
        <v>222</v>
      </c>
      <c r="U95">
        <f t="shared" ca="1" si="322"/>
        <v>276</v>
      </c>
      <c r="V95">
        <f t="shared" ca="1" si="322"/>
        <v>8</v>
      </c>
      <c r="W95">
        <f t="shared" ca="1" si="322"/>
        <v>506</v>
      </c>
      <c r="X95">
        <f t="shared" ca="1" si="322"/>
        <v>7192</v>
      </c>
      <c r="AA95" s="92">
        <f ca="1">SUM(AA84:AA94)</f>
        <v>11943</v>
      </c>
      <c r="AB95" s="92"/>
      <c r="AD95" s="47"/>
      <c r="AE95" s="52"/>
      <c r="AF95" s="51" t="s">
        <v>102</v>
      </c>
      <c r="AG95" s="15">
        <f ca="1">SUM(AG84:AG94)</f>
        <v>1035</v>
      </c>
      <c r="AH95" s="53">
        <f ca="1">IFERROR(AG95/N95," ")</f>
        <v>7.9055549699588907E-4</v>
      </c>
      <c r="AI95" s="15">
        <f ca="1">SUM(AI84:AI94)</f>
        <v>3878</v>
      </c>
      <c r="AJ95" s="50">
        <f ca="1">IFERROR(AI95/O95," ")</f>
        <v>1.3663560714056696E-3</v>
      </c>
      <c r="AK95" s="15">
        <f ca="1">SUM(AK84:AK94)</f>
        <v>50</v>
      </c>
      <c r="AL95" s="50">
        <f ca="1">IFERROR(AK95/P95," ")</f>
        <v>6.9579738380183692E-3</v>
      </c>
      <c r="AM95" s="15">
        <f ca="1">SUM(AM84:AM94)</f>
        <v>7054</v>
      </c>
      <c r="AN95" s="50">
        <f ca="1">IFERROR(AM95/Q95," ")</f>
        <v>3.7646410862489199E-3</v>
      </c>
      <c r="AO95" s="15">
        <f ca="1">SUM(AO84:AO94)</f>
        <v>6</v>
      </c>
      <c r="AP95" s="50">
        <f ca="1">IFERROR(AO95/R95," ")</f>
        <v>1.1618900077459333E-3</v>
      </c>
      <c r="AQ95" s="15">
        <f ca="1">SUM(AQ84:AQ94)</f>
        <v>12023</v>
      </c>
      <c r="AR95" s="50">
        <f ca="1">IFERROR(AQ95/S95," ")</f>
        <v>1.9927030902228936E-3</v>
      </c>
      <c r="AS95" s="15">
        <f ca="1">SUM(AS84:AS94)</f>
        <v>8270</v>
      </c>
      <c r="AT95" s="50">
        <f ca="1">IFERROR(AS95/N95," ")</f>
        <v>6.3168057586048335E-3</v>
      </c>
      <c r="AU95" s="15">
        <f ca="1">SUM(AU84:AU94)</f>
        <v>26705</v>
      </c>
      <c r="AV95" s="50">
        <f ca="1">IFERROR(AU95/O95," ")</f>
        <v>9.4091126577845307E-3</v>
      </c>
      <c r="AW95" s="15">
        <f ca="1">SUM(AW84:AW94)</f>
        <v>146</v>
      </c>
      <c r="AX95" s="54">
        <f ca="1">IFERROR(AW95/P95," ")</f>
        <v>2.0317283607013639E-2</v>
      </c>
      <c r="AY95" s="15">
        <f ca="1">SUM(AY84:AY94)</f>
        <v>20885</v>
      </c>
      <c r="AZ95" s="50">
        <f ca="1">IFERROR(AY95/Q95," ")</f>
        <v>1.1146091449717706E-2</v>
      </c>
      <c r="BA95" s="15">
        <f ca="1">SUM(BA84:BA94)</f>
        <v>14</v>
      </c>
      <c r="BB95" s="50">
        <f ca="1">IFERROR(BA95/R95," ")</f>
        <v>2.711076684740511E-3</v>
      </c>
      <c r="BC95" s="15">
        <f ca="1">SUM(BC84:BC94)</f>
        <v>56020</v>
      </c>
      <c r="BD95" s="50">
        <f ca="1">IFERROR(BC95/S95," ")</f>
        <v>9.2848063806276714E-3</v>
      </c>
      <c r="BE95" s="15">
        <f ca="1">SUM(BE84:BE94)</f>
        <v>68043</v>
      </c>
      <c r="BF95" s="50">
        <f ca="1">IFERROR(BE95/S95," ")</f>
        <v>1.1277509470850565E-2</v>
      </c>
      <c r="BG95" s="15">
        <f ca="1">SUM(BG84:BG94)</f>
        <v>6</v>
      </c>
      <c r="BH95" s="50">
        <f ca="1">IFERROR(BG95/T95," ")</f>
        <v>2.7027027027027029E-2</v>
      </c>
      <c r="BI95" s="15">
        <f ca="1">SUM(BI84:BI94)</f>
        <v>9</v>
      </c>
      <c r="BJ95" s="50">
        <f ca="1">IFERROR(BI95/U95," ")</f>
        <v>3.2608695652173912E-2</v>
      </c>
      <c r="BK95" s="15">
        <f ca="1">SUM(BK84:BK94)</f>
        <v>2</v>
      </c>
      <c r="BL95" s="50">
        <f ca="1">IFERROR(BK95/V95," ")</f>
        <v>0.25</v>
      </c>
      <c r="BM95" s="15">
        <f ca="1">SUM(BM84:BM94)</f>
        <v>17</v>
      </c>
      <c r="BN95" s="50">
        <f ca="1">IFERROR(BM95/W95," ")</f>
        <v>3.3596837944664032E-2</v>
      </c>
      <c r="BO95" s="15">
        <f ca="1">SUM(BO84:BO94)</f>
        <v>56037</v>
      </c>
      <c r="BP95" s="50">
        <f ca="1">IFERROR(BO95/$I95," ")</f>
        <v>9.2868482140504409E-3</v>
      </c>
      <c r="BQ95" s="15">
        <f ca="1">SUM(BQ84:BQ94)</f>
        <v>68060</v>
      </c>
      <c r="BR95" s="50">
        <f ca="1">IFERROR(BQ95/$I95," ")</f>
        <v>1.1279384860864661E-2</v>
      </c>
      <c r="BS95" s="15">
        <f ca="1">SUM(BS84:BS94)</f>
        <v>4751</v>
      </c>
      <c r="BT95" s="87">
        <f ca="1">IFERROR(BS95/AA95," ")</f>
        <v>0.39780624633676631</v>
      </c>
      <c r="BU95" s="153"/>
      <c r="BV95" s="153"/>
      <c r="BW95" s="153"/>
      <c r="BX95" s="153"/>
      <c r="BY95" s="15">
        <f ca="1">SUM(BY84:BY94)</f>
        <v>14227</v>
      </c>
      <c r="BZ95" s="50">
        <f ca="1">IFERROR(BY95/$I95," ")</f>
        <v>2.357799124530143E-3</v>
      </c>
      <c r="CA95" s="15">
        <f ca="1">SUM(CA84:CA94)</f>
        <v>607</v>
      </c>
      <c r="CB95" s="50">
        <f ca="1">IFERROR(CA95/$I95," ")</f>
        <v>1.0059633574118203E-4</v>
      </c>
      <c r="CC95" s="15">
        <f ca="1">SUM(CC84:CC94)</f>
        <v>8276</v>
      </c>
      <c r="CD95" s="50">
        <f ca="1">IF(CC95,CC95/SUM($N95,$T95)," ")</f>
        <v>6.3203169628265167E-3</v>
      </c>
      <c r="CE95" s="15">
        <f ca="1">SUM(CE84:CE94)</f>
        <v>1035</v>
      </c>
      <c r="CF95" s="50">
        <f ca="1">IF(CE95,CE95/SUM($N95,$T95)," ")</f>
        <v>7.9042146647238332E-4</v>
      </c>
      <c r="CG95" s="15">
        <f ca="1">SUM(CG84:CG94)</f>
        <v>9311</v>
      </c>
      <c r="CH95" s="86">
        <f ca="1">IF(CG95,CG95/SUM($N95,$T95)," ")</f>
        <v>7.1107384292989004E-3</v>
      </c>
      <c r="CI95" s="15">
        <f ca="1">SUM(CI84:CI94)</f>
        <v>26714</v>
      </c>
      <c r="CJ95" s="50">
        <f ca="1">IF(CI95,CI95/SUM($O95,$U95)," ")</f>
        <v>9.4113684708939504E-3</v>
      </c>
      <c r="CK95" s="15">
        <f ca="1">SUM(CK84:CK94)</f>
        <v>3878</v>
      </c>
      <c r="CL95" s="50">
        <f ca="1">IF(CK95,CK95/SUM($O95,$U95)," ")</f>
        <v>1.3662232136754787E-3</v>
      </c>
      <c r="CM95" s="15">
        <f ca="1">SUM(CM84:CM94)</f>
        <v>30592</v>
      </c>
      <c r="CN95" s="86">
        <f ca="1">IF(CM95,CM95/SUM($O95,$U95)," ")</f>
        <v>1.0777591684569428E-2</v>
      </c>
      <c r="CO95" s="15">
        <f ca="1">SUM(CO84:CO94)</f>
        <v>27939</v>
      </c>
      <c r="CP95" s="86">
        <f ca="1">IFERROR(CO95/$Q95," ")</f>
        <v>1.4910732535966625E-2</v>
      </c>
      <c r="CQ95" s="15">
        <f ca="1">SUM(CQ84:CQ94)</f>
        <v>148</v>
      </c>
      <c r="CR95" s="50">
        <f t="shared" ca="1" si="197"/>
        <v>2.0578420467185762E-2</v>
      </c>
      <c r="CS95" s="15">
        <f ca="1">SUM(CS84:CS94)</f>
        <v>198</v>
      </c>
      <c r="CT95" s="86">
        <f t="shared" ca="1" si="240"/>
        <v>2.7530589543937709E-2</v>
      </c>
      <c r="CU95" s="15">
        <f ca="1">SUM(CU84:CU94)</f>
        <v>82267</v>
      </c>
      <c r="CV95" s="55">
        <f ca="1">IFERROR(CU95/$I95," ")</f>
        <v>1.3633869443854732E-2</v>
      </c>
    </row>
    <row r="96" spans="1:100" x14ac:dyDescent="0.2">
      <c r="A96" s="23"/>
      <c r="B96" s="23"/>
      <c r="C96" s="33"/>
      <c r="D96" s="33"/>
      <c r="E96" s="23"/>
      <c r="F96" s="23"/>
      <c r="G96" s="23"/>
      <c r="H96" s="15"/>
      <c r="I96" s="128">
        <f ca="1">SUM(J96:L96)</f>
        <v>1</v>
      </c>
      <c r="J96" s="129">
        <f ca="1">IFERROR(J95/$I95," ")</f>
        <v>0.21700767498666312</v>
      </c>
      <c r="K96" s="129">
        <f ca="1">IFERROR(K95/$I95," ")</f>
        <v>0.47041332498731775</v>
      </c>
      <c r="L96" s="129">
        <f ca="1">IFERROR(L95/$I95," ")</f>
        <v>0.31257900002601913</v>
      </c>
      <c r="AA96" s="92"/>
      <c r="AB96" s="92"/>
      <c r="AD96" s="47"/>
      <c r="AE96" s="15"/>
      <c r="AF96" s="15"/>
      <c r="AG96" s="23" t="s">
        <v>96</v>
      </c>
      <c r="AH96" s="34" t="s">
        <v>97</v>
      </c>
      <c r="AI96" s="23" t="s">
        <v>96</v>
      </c>
      <c r="AJ96" s="34" t="s">
        <v>97</v>
      </c>
      <c r="AK96" s="23" t="s">
        <v>96</v>
      </c>
      <c r="AL96" s="34" t="s">
        <v>97</v>
      </c>
      <c r="AM96" s="23" t="s">
        <v>96</v>
      </c>
      <c r="AN96" s="34" t="s">
        <v>97</v>
      </c>
      <c r="AO96" s="23" t="s">
        <v>96</v>
      </c>
      <c r="AP96" s="34" t="s">
        <v>97</v>
      </c>
      <c r="AQ96" s="23" t="s">
        <v>96</v>
      </c>
      <c r="AR96" s="34" t="s">
        <v>97</v>
      </c>
      <c r="AS96" s="23" t="s">
        <v>96</v>
      </c>
      <c r="AT96" s="34" t="s">
        <v>97</v>
      </c>
      <c r="AU96" s="23" t="s">
        <v>96</v>
      </c>
      <c r="AV96" s="34" t="s">
        <v>97</v>
      </c>
      <c r="AW96" s="23" t="s">
        <v>96</v>
      </c>
      <c r="AX96" s="34" t="s">
        <v>97</v>
      </c>
      <c r="AY96" s="23" t="s">
        <v>96</v>
      </c>
      <c r="AZ96" s="34" t="s">
        <v>97</v>
      </c>
      <c r="BA96" s="23" t="s">
        <v>96</v>
      </c>
      <c r="BB96" s="34" t="s">
        <v>97</v>
      </c>
      <c r="BC96" s="23" t="s">
        <v>96</v>
      </c>
      <c r="BD96" s="34" t="s">
        <v>97</v>
      </c>
      <c r="BE96" s="23" t="s">
        <v>96</v>
      </c>
      <c r="BF96" s="34" t="s">
        <v>97</v>
      </c>
      <c r="BG96" s="23" t="s">
        <v>96</v>
      </c>
      <c r="BH96" s="34" t="s">
        <v>97</v>
      </c>
      <c r="BI96" s="23" t="s">
        <v>96</v>
      </c>
      <c r="BJ96" s="34" t="s">
        <v>97</v>
      </c>
      <c r="BK96" s="23" t="s">
        <v>96</v>
      </c>
      <c r="BL96" s="34" t="s">
        <v>97</v>
      </c>
      <c r="BM96" s="23" t="s">
        <v>96</v>
      </c>
      <c r="BN96" s="34" t="s">
        <v>97</v>
      </c>
      <c r="BO96" s="23" t="s">
        <v>96</v>
      </c>
      <c r="BP96" s="34" t="s">
        <v>97</v>
      </c>
      <c r="BQ96" s="23" t="s">
        <v>96</v>
      </c>
      <c r="BR96" s="34" t="s">
        <v>97</v>
      </c>
      <c r="BS96" s="23" t="s">
        <v>96</v>
      </c>
      <c r="BT96" s="34" t="s">
        <v>97</v>
      </c>
      <c r="BU96" s="154"/>
      <c r="BV96" s="154"/>
      <c r="BW96" s="154"/>
      <c r="BX96" s="154"/>
      <c r="BY96" s="81" t="s">
        <v>96</v>
      </c>
      <c r="BZ96" s="34" t="s">
        <v>97</v>
      </c>
      <c r="CA96" s="23" t="s">
        <v>96</v>
      </c>
      <c r="CB96" s="66" t="s">
        <v>97</v>
      </c>
      <c r="CC96" s="23" t="s">
        <v>96</v>
      </c>
      <c r="CD96" s="66" t="s">
        <v>97</v>
      </c>
      <c r="CE96" s="23" t="s">
        <v>96</v>
      </c>
      <c r="CF96" s="66" t="s">
        <v>97</v>
      </c>
      <c r="CG96" s="23" t="s">
        <v>96</v>
      </c>
      <c r="CH96" s="66" t="s">
        <v>97</v>
      </c>
      <c r="CI96" s="23" t="s">
        <v>96</v>
      </c>
      <c r="CJ96" s="66" t="s">
        <v>97</v>
      </c>
      <c r="CK96" s="23" t="s">
        <v>96</v>
      </c>
      <c r="CL96" s="66" t="s">
        <v>97</v>
      </c>
      <c r="CM96" s="23" t="s">
        <v>96</v>
      </c>
      <c r="CN96" s="66" t="s">
        <v>97</v>
      </c>
      <c r="CO96" s="23" t="s">
        <v>96</v>
      </c>
      <c r="CP96" s="66" t="s">
        <v>97</v>
      </c>
      <c r="CQ96" s="23" t="s">
        <v>96</v>
      </c>
      <c r="CR96" s="66" t="s">
        <v>97</v>
      </c>
      <c r="CS96" s="23" t="s">
        <v>96</v>
      </c>
      <c r="CT96" s="66" t="s">
        <v>97</v>
      </c>
      <c r="CU96" s="23" t="s">
        <v>96</v>
      </c>
      <c r="CV96" s="67" t="s">
        <v>97</v>
      </c>
    </row>
    <row r="97" spans="1:102" x14ac:dyDescent="0.2">
      <c r="A97" s="23"/>
      <c r="B97" s="23"/>
      <c r="C97" s="33"/>
      <c r="D97" s="33"/>
      <c r="E97" s="23"/>
      <c r="F97" s="23"/>
      <c r="G97" s="23"/>
      <c r="H97" s="15"/>
      <c r="J97" s="155" t="s">
        <v>196</v>
      </c>
      <c r="K97" s="155" t="s">
        <v>196</v>
      </c>
      <c r="L97" s="155" t="s">
        <v>196</v>
      </c>
      <c r="AA97" s="92"/>
      <c r="AB97" s="92"/>
      <c r="AD97" s="47"/>
      <c r="AF97" s="127" t="s">
        <v>182</v>
      </c>
      <c r="AG97" s="60">
        <f ca="1">IFERROR(AVERAGE(AH11:AH77),"     NA")</f>
        <v>5.8196665069905654E-4</v>
      </c>
      <c r="AH97" s="37">
        <f ca="1">IFERROR(STDEVP(AH11:AH77),"     NA")</f>
        <v>6.561180044571866E-4</v>
      </c>
      <c r="AI97" s="60">
        <f ca="1">IFERROR(AVERAGE(AJ11:AJ77),"     NA")</f>
        <v>1.1993744095358527E-3</v>
      </c>
      <c r="AJ97" s="37">
        <f ca="1">IFERROR(STDEVP(AJ11:AJ77),"     NA")</f>
        <v>1.5169475813102049E-3</v>
      </c>
      <c r="AK97" s="60">
        <f ca="1">IFERROR(AVERAGE(AL11:AL77),"     NA")</f>
        <v>8.2913205139575757E-3</v>
      </c>
      <c r="AL97" s="37">
        <f ca="1">IFERROR(STDEVP(AL11:AL77),"     NA")</f>
        <v>2.310067797906569E-2</v>
      </c>
      <c r="AM97" s="60">
        <f ca="1">IFERROR(AVERAGE(AN11:AN77),"     NA")</f>
        <v>2.5524079874612781E-3</v>
      </c>
      <c r="AN97" s="37">
        <f ca="1">IFERROR(STDEVP(AN11:AN77),"     NA")</f>
        <v>2.3909673876548912E-3</v>
      </c>
      <c r="AO97" s="60">
        <f ca="1">IFERROR(AVERAGE(AP11:AP77),"     NA")</f>
        <v>1.9096117122851687E-4</v>
      </c>
      <c r="AP97" s="37">
        <f ca="1">IFERROR(STDEVP(AP11:AP77),"     NA")</f>
        <v>8.323804475252718E-4</v>
      </c>
      <c r="AQ97" s="60">
        <f ca="1">IFERROR(AVERAGE(AR11:AR77),"     NA")</f>
        <v>1.5241982376622614E-3</v>
      </c>
      <c r="AR97" s="37">
        <f ca="1">IFERROR(STDEVP(AR11:AR77),"     NA")</f>
        <v>1.2061612685379446E-3</v>
      </c>
      <c r="AS97" s="60">
        <f ca="1">IFERROR(AVERAGE(AT11:AT77),"     NA")</f>
        <v>7.6833815471892743E-3</v>
      </c>
      <c r="AT97" s="37">
        <f ca="1">IFERROR(STDEVP(AT11:AT77),"     NA")</f>
        <v>4.9878836132127733E-3</v>
      </c>
      <c r="AU97" s="60">
        <f ca="1">IFERROR(AVERAGE(AV11:AV77),"     NA")</f>
        <v>9.4954616643788056E-3</v>
      </c>
      <c r="AV97" s="37">
        <f ca="1">IFERROR(STDEVP(AV11:AV77),"     NA")</f>
        <v>4.9924345771119871E-3</v>
      </c>
      <c r="AW97" s="60">
        <f ca="1">IFERROR(AVERAGE(AX11:AX77),"     NA")</f>
        <v>1.7415744343752274E-2</v>
      </c>
      <c r="AX97" s="37">
        <f ca="1">IFERROR(STDEVP(AX11:AX77),"     NA")</f>
        <v>3.0071357889335813E-2</v>
      </c>
      <c r="AY97" s="60">
        <f ca="1">IFERROR(AVERAGE(AZ11:AZ77),"     NA")</f>
        <v>1.3697925919251697E-2</v>
      </c>
      <c r="AZ97" s="37">
        <f ca="1">IFERROR(STDEVP(AZ11:AZ77),"     NA")</f>
        <v>6.4201685391280074E-3</v>
      </c>
      <c r="BA97" s="60">
        <f ca="1">IFERROR(AVERAGE(BB11:BB77),"     NA")</f>
        <v>4.2435815828559308E-4</v>
      </c>
      <c r="BB97" s="37">
        <f ca="1">IFERROR(STDEVP(BB11:BB77),"     NA")</f>
        <v>1.8977873774664034E-3</v>
      </c>
      <c r="BC97" s="60">
        <f ca="1">IFERROR(AVERAGE(BD11:BD77),"     NA")</f>
        <v>1.0021537972792692E-2</v>
      </c>
      <c r="BD97" s="37">
        <f ca="1">IFERROR(STDEVP(BD11:BD77),"     NA")</f>
        <v>4.0900538940701415E-3</v>
      </c>
      <c r="BE97" s="60">
        <f ca="1">IFERROR(AVERAGE(BF11:BF77),"     NA")</f>
        <v>1.1431990073315981E-2</v>
      </c>
      <c r="BF97" s="37">
        <f ca="1">IFERROR(STDEVP(BF11:BF77),"     NA")</f>
        <v>4.331281957284893E-3</v>
      </c>
      <c r="BG97" s="60">
        <f ca="1">IFERROR(AVERAGE(BH11:BH77),"     NA")</f>
        <v>2.446592672156582E-2</v>
      </c>
      <c r="BH97" s="37">
        <f ca="1">IFERROR(STDEVP(BH11:BH77),"     NA")</f>
        <v>7.6948456232510343E-2</v>
      </c>
      <c r="BI97" s="60">
        <f ca="1">IFERROR(AVERAGE(BJ11:BJ77),"     NA")</f>
        <v>1.6111126242954864E-2</v>
      </c>
      <c r="BJ97" s="37">
        <f ca="1">IFERROR(STDEVP(BJ11:BJ77),"     NA")</f>
        <v>4.0611730068898746E-2</v>
      </c>
      <c r="BK97" s="60">
        <f ca="1">IFERROR(AVERAGE(BL11:BL77),"     NA")</f>
        <v>0.14285714285714285</v>
      </c>
      <c r="BL97" s="37">
        <f ca="1">IFERROR(STDEVP(BL11:BL77),"     NA")</f>
        <v>0.14285714285714285</v>
      </c>
      <c r="BM97" s="60">
        <f ca="1">IFERROR(AVERAGE(BN11:BN77),"     NA")</f>
        <v>2.0612557148321525E-2</v>
      </c>
      <c r="BN97" s="37">
        <f ca="1">IFERROR(STDEVP(BN11:BN77),"     NA")</f>
        <v>4.1976366955846937E-2</v>
      </c>
      <c r="BO97" s="60">
        <f ca="1">IFERROR(AVERAGE(BP11:BP77),"     NA")</f>
        <v>1.0021643074531811E-2</v>
      </c>
      <c r="BP97" s="37">
        <f ca="1">IFERROR(STDEVP(BP11:BP77),"     NA")</f>
        <v>4.0898786253747016E-3</v>
      </c>
      <c r="BQ97" s="60">
        <f ca="1">IFERROR(AVERAGE(BR11:BR77),"     NA")</f>
        <v>1.1432016946041691E-2</v>
      </c>
      <c r="BR97" s="37">
        <f ca="1">IFERROR(STDEVP(BR11:BR77),"     NA")</f>
        <v>4.331339481772588E-3</v>
      </c>
      <c r="BS97" s="60">
        <f ca="1">IFERROR(AVERAGE(BT11:BT77),"     NA")</f>
        <v>0.31314158041056811</v>
      </c>
      <c r="BT97" s="37">
        <f ca="1">IFERROR(STDEVP(BT11:BT77),"     NA")</f>
        <v>0.18985431317800897</v>
      </c>
      <c r="BU97" s="80"/>
      <c r="BV97" s="80"/>
      <c r="BW97" s="80"/>
      <c r="BX97" s="80"/>
      <c r="BY97" s="60">
        <f ca="1">IFERROR(AVERAGE(BZ11:BZ77),"     NA")</f>
        <v>2.6057306834078547E-3</v>
      </c>
      <c r="BZ97" s="37">
        <f ca="1">IFERROR(STDEVP(BZ11:BZ77),"     NA")</f>
        <v>1.2674778497361115E-3</v>
      </c>
      <c r="CA97" s="60">
        <f ca="1">IFERROR(AVERAGE(CB11:CB77),"     NA")</f>
        <v>2.1639473856864238E-4</v>
      </c>
      <c r="CB97" s="37">
        <f ca="1">IFERROR(STDEVP(CB11:CB77),"     NA")</f>
        <v>1.3450487323672174E-3</v>
      </c>
      <c r="CC97" s="60">
        <f ca="1">IFERROR(AVERAGE(CD11:CD77),"     NA")</f>
        <v>7.6835286695057748E-3</v>
      </c>
      <c r="CD97" s="37">
        <f ca="1">IFERROR(STDEVP(CD11:CD77),"     NA")</f>
        <v>4.9873958833165323E-3</v>
      </c>
      <c r="CE97" s="60">
        <f ca="1">IFERROR(AVERAGE(CF11:CF77),"     NA")</f>
        <v>5.8193462438809764E-4</v>
      </c>
      <c r="CF97" s="37">
        <f ca="1">IFERROR(STDEVP(CF11:CF77),"     NA")</f>
        <v>6.5610004820060427E-4</v>
      </c>
      <c r="CG97" s="60">
        <f ca="1">IFERROR(AVERAGE(CH11:CH77),"     NA")</f>
        <v>8.2654632938938717E-3</v>
      </c>
      <c r="CH97" s="37">
        <f ca="1">IFERROR(STDEVP(CH11:CH77),"     NA")</f>
        <v>5.0497738317723121E-3</v>
      </c>
      <c r="CI97" s="60">
        <f ca="1">IFERROR(AVERAGE(CJ11:CJ77),"     NA")</f>
        <v>9.4957573599335262E-3</v>
      </c>
      <c r="CJ97" s="37">
        <f ca="1">IFERROR(STDEVP(CJ11:CJ77),"     NA")</f>
        <v>4.992503476192893E-3</v>
      </c>
      <c r="CK97" s="60">
        <f ca="1">IFERROR(AVERAGE(CL11:CL77),"     NA")</f>
        <v>1.1993357688510988E-3</v>
      </c>
      <c r="CL97" s="37">
        <f ca="1">IFERROR(STDEVP(CL11:CL77),"     NA")</f>
        <v>1.5169328973165044E-3</v>
      </c>
      <c r="CM97" s="60">
        <f ca="1">IFERROR(AVERAGE(CN11:CN77),"     NA")</f>
        <v>1.0695093128784628E-2</v>
      </c>
      <c r="CN97" s="37">
        <f ca="1">IFERROR(STDEVP(CN11:CN77),"     NA")</f>
        <v>5.0928941364652165E-3</v>
      </c>
      <c r="CO97" s="60">
        <f ca="1">IFERROR(AVERAGE(CP11:CP77),"     NA")</f>
        <v>1.6250333906712978E-2</v>
      </c>
      <c r="CP97" s="37">
        <f ca="1">IFERROR(STDEVP(CP11:CP77),"     NA")</f>
        <v>6.1600220042453812E-3</v>
      </c>
      <c r="CQ97" s="60">
        <f ca="1">IFERROR(AVERAGE(CR11:CR77),"     NA")</f>
        <v>1.7584982852932161E-2</v>
      </c>
      <c r="CR97" s="37">
        <f ca="1">IFERROR(STDEVP(CR11:CR77),"     NA")</f>
        <v>3.0070966368262311E-2</v>
      </c>
      <c r="CS97" s="60">
        <f ca="1">IFERROR(AVERAGE(CT11:CT77),"     NA")</f>
        <v>2.5748598720690803E-2</v>
      </c>
      <c r="CT97" s="37">
        <f ca="1">IFERROR(STDEVP(CT11:CT77),"     NA")</f>
        <v>3.7900942855797003E-2</v>
      </c>
      <c r="CU97" s="60">
        <f ca="1">IFERROR(AVERAGE(CV11:CV77),"     NA")</f>
        <v>1.3841887974496377E-2</v>
      </c>
      <c r="CV97" s="65">
        <f ca="1">IFERROR(STDEVP(CV11:CV77),"     NA")</f>
        <v>4.6748607460061495E-3</v>
      </c>
      <c r="CW97" s="101"/>
      <c r="CX97" s="15"/>
    </row>
    <row r="98" spans="1:102" ht="13.5" thickBot="1" x14ac:dyDescent="0.25">
      <c r="A98" s="23"/>
      <c r="B98" s="23"/>
      <c r="AD98" s="124" t="s">
        <v>178</v>
      </c>
      <c r="AE98" s="125">
        <v>0.99</v>
      </c>
      <c r="AF98" s="126" t="s">
        <v>179</v>
      </c>
      <c r="AG98" s="61">
        <f ca="1">IFERROR(CONFIDENCE(1-$AE$98,AH97,$A77),"     NA")</f>
        <v>2.0647222295346962E-4</v>
      </c>
      <c r="AH98" s="41"/>
      <c r="AI98" s="61">
        <f ca="1">IFERROR(CONFIDENCE(1-$AE$98,AJ97,$A77),"     NA")</f>
        <v>4.7736464643448854E-4</v>
      </c>
      <c r="AJ98" s="41"/>
      <c r="AK98" s="61">
        <f ca="1">IFERROR(CONFIDENCE(1-$AE$98,AL97,$A77),"     NA")</f>
        <v>7.2694977148446607E-3</v>
      </c>
      <c r="AL98" s="41"/>
      <c r="AM98" s="61">
        <f ca="1">IFERROR(CONFIDENCE(1-$AE$98,AN97,$A77),"     NA")</f>
        <v>7.5240787203633059E-4</v>
      </c>
      <c r="AN98" s="41"/>
      <c r="AO98" s="61">
        <f ca="1">IFERROR(CONFIDENCE(1-$AE$98,AP97,$A77),"     NA")</f>
        <v>2.6193983426156883E-4</v>
      </c>
      <c r="AP98" s="41"/>
      <c r="AQ98" s="61">
        <f ca="1">IFERROR(CONFIDENCE(1-$AE$98,AR97,$A77),"     NA")</f>
        <v>3.7956403674890561E-4</v>
      </c>
      <c r="AR98" s="41"/>
      <c r="AS98" s="61">
        <f ca="1">IFERROR(CONFIDENCE(1-$AE$98,AT97,$A77),"     NA")</f>
        <v>1.5696252967562429E-3</v>
      </c>
      <c r="AT98" s="41"/>
      <c r="AU98" s="61">
        <f ca="1">IFERROR(CONFIDENCE(1-$AE$98,AV97,$A77),"     NA")</f>
        <v>1.5710574288216156E-3</v>
      </c>
      <c r="AV98" s="41"/>
      <c r="AW98" s="61">
        <f ca="1">IFERROR(CONFIDENCE(1-$AE$98,AX97,$A77),"     NA")</f>
        <v>9.4630844885550888E-3</v>
      </c>
      <c r="AX98" s="41"/>
      <c r="AY98" s="61">
        <f ca="1">IFERROR(CONFIDENCE(1-$AE$98,AZ97,$A77),"     NA")</f>
        <v>2.0203476524110341E-3</v>
      </c>
      <c r="AZ98" s="41"/>
      <c r="BA98" s="61">
        <f ca="1">IFERROR(CONFIDENCE(1-$AE$98,BB97,$A77),"     NA")</f>
        <v>5.9721022111365065E-4</v>
      </c>
      <c r="BB98" s="41"/>
      <c r="BC98" s="61">
        <f ca="1">IFERROR(CONFIDENCE(1-$AE$98,BD97,$A77),"     NA")</f>
        <v>1.2870893860119051E-3</v>
      </c>
      <c r="BD98" s="41"/>
      <c r="BE98" s="61">
        <f ca="1">IFERROR(CONFIDENCE(1-$AE$98,BF97,$A77),"     NA")</f>
        <v>1.3630008746654068E-3</v>
      </c>
      <c r="BF98" s="41"/>
      <c r="BG98" s="61">
        <f ca="1">IFERROR(CONFIDENCE(1-$AE$98,BH97,$A77),"     NA")</f>
        <v>2.4214727691108325E-2</v>
      </c>
      <c r="BH98" s="41"/>
      <c r="BI98" s="61">
        <f ca="1">IFERROR(CONFIDENCE(1-$AE$98,BJ97,$A77),"     NA")</f>
        <v>1.2780009279350517E-2</v>
      </c>
      <c r="BJ98" s="41"/>
      <c r="BK98" s="61">
        <f ca="1">IFERROR(CONFIDENCE(1-$AE$98,BL97,$A77),"     NA")</f>
        <v>4.4955376395893962E-2</v>
      </c>
      <c r="BL98" s="41"/>
      <c r="BM98" s="61">
        <f ca="1">IFERROR(CONFIDENCE(1-$AE$98,BN97,$A77),"     NA")</f>
        <v>1.3209443633625853E-2</v>
      </c>
      <c r="BN98" s="41"/>
      <c r="BO98" s="61">
        <f ca="1">IFERROR(CONFIDENCE(1-$AE$98,BP97,$A77),"     NA")</f>
        <v>1.2870342311206877E-3</v>
      </c>
      <c r="BP98" s="41"/>
      <c r="BQ98" s="61">
        <f ca="1">IFERROR(CONFIDENCE(1-$AE$98,BR97,$A77),"     NA")</f>
        <v>1.3630189769103808E-3</v>
      </c>
      <c r="BR98" s="41"/>
      <c r="BS98" s="61">
        <f ca="1">IFERROR(CONFIDENCE(1-$AE$98,BT97,$A77),"     NA")</f>
        <v>5.9744804765109273E-2</v>
      </c>
      <c r="BT98" s="41"/>
      <c r="BU98" s="41"/>
      <c r="BV98" s="41"/>
      <c r="BW98" s="41"/>
      <c r="BX98" s="41"/>
      <c r="BY98" s="61">
        <f ca="1">IFERROR(CONFIDENCE(1-$AE$98,BZ97,$A77),"     NA")</f>
        <v>3.9885960665841659E-4</v>
      </c>
      <c r="BZ98" s="41"/>
      <c r="CA98" s="61">
        <f ca="1">IFERROR(CONFIDENCE(1-$AE$98,CB97,$A77),"     NA")</f>
        <v>4.2327020424071815E-4</v>
      </c>
      <c r="CB98" s="41"/>
      <c r="CC98" s="61">
        <f ca="1">IFERROR(CONFIDENCE(1-$AE$98,CD97,$A77),"     NA")</f>
        <v>1.5694718141887872E-3</v>
      </c>
      <c r="CD98" s="41"/>
      <c r="CE98" s="61">
        <f ca="1">IFERROR(CONFIDENCE(1-$AE$98,CF97,$A77),"     NA")</f>
        <v>2.0646657234155635E-4</v>
      </c>
      <c r="CF98" s="41"/>
      <c r="CG98" s="61">
        <f ca="1">IFERROR(CONFIDENCE(1-$AE$98,CH97,$A77),"     NA")</f>
        <v>1.5891013832502203E-3</v>
      </c>
      <c r="CH98" s="41"/>
      <c r="CI98" s="61">
        <f ca="1">IFERROR(CONFIDENCE(1-$AE$98,CJ97,$A77),"     NA")</f>
        <v>1.5710791105104239E-3</v>
      </c>
      <c r="CJ98" s="41"/>
      <c r="CK98" s="61">
        <f ca="1">IFERROR(CONFIDENCE(1-$AE$98,CL97,$A77),"     NA")</f>
        <v>4.7736002556324198E-4</v>
      </c>
      <c r="CL98" s="41"/>
      <c r="CM98" s="61">
        <f ca="1">IFERROR(CONFIDENCE(1-$AE$98,CN97,$A77),"     NA")</f>
        <v>1.6026708099446461E-3</v>
      </c>
      <c r="CN98" s="41"/>
      <c r="CO98" s="61">
        <f ca="1">IFERROR(CONFIDENCE(1-$AE$98,CP97,$A77),"     NA")</f>
        <v>1.9384827546548818E-3</v>
      </c>
      <c r="CP98" s="41"/>
      <c r="CQ98" s="61">
        <f ca="1">IFERROR(CONFIDENCE(1-$AE$98,CR97,$A77),"     NA")</f>
        <v>9.4629612817145048E-3</v>
      </c>
      <c r="CR98" s="41"/>
      <c r="CS98" s="61">
        <f ca="1">IFERROR(CONFIDENCE(1-$AE$98,CT97,$A77),"     NA")</f>
        <v>1.1926958062891358E-2</v>
      </c>
      <c r="CT98" s="41"/>
      <c r="CU98" s="61">
        <f ca="1">IFERROR(CONFIDENCE(1-$AE$98,CV97,$A77),"     NA")</f>
        <v>1.4711208710456727E-3</v>
      </c>
      <c r="CV98" s="59"/>
    </row>
    <row r="99" spans="1:102" x14ac:dyDescent="0.2">
      <c r="A99" s="23"/>
      <c r="B99" s="23" t="s">
        <v>93</v>
      </c>
      <c r="C99" s="15">
        <f ca="1">W95</f>
        <v>506</v>
      </c>
      <c r="D99" s="60">
        <f ca="1">IFERROR(C99/$C$101,"     NA")</f>
        <v>8.3857873168778554E-5</v>
      </c>
      <c r="F99" s="42"/>
      <c r="G99" s="42"/>
      <c r="AD99" s="35"/>
      <c r="AH99" s="149">
        <f ca="1">AG97-AH97</f>
        <v>-7.4151353758130051E-5</v>
      </c>
      <c r="AN99" s="157" t="s">
        <v>197</v>
      </c>
      <c r="AR99" s="156" t="s">
        <v>198</v>
      </c>
      <c r="AX99" s="27"/>
      <c r="AZ99" s="157" t="s">
        <v>197</v>
      </c>
      <c r="BL99" s="27"/>
      <c r="BM99" s="27"/>
      <c r="BN99" s="27"/>
      <c r="BP99" s="156" t="s">
        <v>198</v>
      </c>
      <c r="CD99" s="157" t="s">
        <v>197</v>
      </c>
      <c r="CF99" s="157" t="s">
        <v>197</v>
      </c>
      <c r="CJ99" s="157" t="s">
        <v>197</v>
      </c>
      <c r="CL99" s="157" t="s">
        <v>197</v>
      </c>
      <c r="CV99" s="155" t="s">
        <v>200</v>
      </c>
    </row>
    <row r="100" spans="1:102" ht="13.5" thickBot="1" x14ac:dyDescent="0.25">
      <c r="A100" s="23"/>
      <c r="B100" s="23" t="s">
        <v>94</v>
      </c>
      <c r="C100" s="41">
        <f ca="1">S95</f>
        <v>6033513</v>
      </c>
      <c r="D100" s="61">
        <f ca="1">IFERROR(C100/$C$101,"     NA")</f>
        <v>0.99991614212683122</v>
      </c>
      <c r="F100" s="42"/>
      <c r="G100" s="42"/>
      <c r="AD100" s="35"/>
      <c r="AH100" s="149">
        <f ca="1">AG97+AH97</f>
        <v>1.238084655156243E-3</v>
      </c>
      <c r="AL100" s="15"/>
      <c r="AM100" s="15"/>
      <c r="AN100" s="157" t="s">
        <v>176</v>
      </c>
      <c r="AR100" s="157" t="s">
        <v>176</v>
      </c>
      <c r="AX100" s="27"/>
      <c r="AZ100" s="157" t="s">
        <v>176</v>
      </c>
      <c r="BL100" s="27"/>
      <c r="BM100" s="27"/>
      <c r="BN100" s="27"/>
      <c r="BP100" s="157" t="s">
        <v>176</v>
      </c>
      <c r="CD100" s="157" t="s">
        <v>176</v>
      </c>
      <c r="CF100" s="157" t="s">
        <v>176</v>
      </c>
      <c r="CJ100" s="157" t="s">
        <v>176</v>
      </c>
      <c r="CL100" s="157" t="s">
        <v>176</v>
      </c>
    </row>
    <row r="101" spans="1:102" x14ac:dyDescent="0.2">
      <c r="A101" s="23"/>
      <c r="B101" s="23" t="s">
        <v>95</v>
      </c>
      <c r="C101">
        <f ca="1">SUM(C99:C100)</f>
        <v>6034019</v>
      </c>
      <c r="D101" s="27">
        <f ca="1">IFERROR(C101/$C$101,"     NA")</f>
        <v>1</v>
      </c>
      <c r="F101" s="43"/>
      <c r="G101" s="43"/>
      <c r="Q101" s="15"/>
      <c r="AD101" s="35"/>
      <c r="AL101" s="15"/>
      <c r="AM101" s="15"/>
      <c r="AX101" s="27"/>
      <c r="BL101" s="27"/>
      <c r="BM101" s="27"/>
      <c r="BN101" s="27"/>
    </row>
    <row r="102" spans="1:102" x14ac:dyDescent="0.2">
      <c r="A102" s="23"/>
      <c r="B102" s="23"/>
      <c r="E102" s="43"/>
      <c r="F102" s="43"/>
      <c r="G102" s="43"/>
      <c r="AD102" s="35"/>
      <c r="AG102" t="s">
        <v>193</v>
      </c>
      <c r="AL102" s="15"/>
      <c r="AM102" s="15"/>
      <c r="AX102" s="27"/>
      <c r="BL102" s="27"/>
      <c r="BM102" s="27"/>
      <c r="BN102" s="27"/>
    </row>
    <row r="103" spans="1:102" x14ac:dyDescent="0.2">
      <c r="A103" s="23"/>
      <c r="B103" s="23" t="s">
        <v>152</v>
      </c>
      <c r="C103" s="56">
        <f ca="1">CU95</f>
        <v>82267</v>
      </c>
      <c r="D103" s="56"/>
      <c r="E103" s="43"/>
      <c r="F103" s="43"/>
      <c r="G103" s="43"/>
      <c r="AD103" s="35"/>
      <c r="AG103" s="149">
        <f ca="1">AG97-AG98</f>
        <v>3.7549442774558692E-4</v>
      </c>
      <c r="AH103" s="149">
        <f ca="1">AG103-AH97</f>
        <v>-2.8062357671159967E-4</v>
      </c>
      <c r="AL103" s="15"/>
      <c r="AM103" s="15"/>
      <c r="AX103" s="27"/>
      <c r="BL103" s="27"/>
      <c r="BM103" s="27"/>
      <c r="BN103" s="27"/>
      <c r="CE103" s="80"/>
    </row>
    <row r="104" spans="1:102" x14ac:dyDescent="0.2">
      <c r="A104" s="23"/>
      <c r="B104" s="23" t="s">
        <v>158</v>
      </c>
      <c r="C104" s="56">
        <f ca="1">C101-C103</f>
        <v>5951752</v>
      </c>
      <c r="D104" s="56"/>
      <c r="E104" s="43"/>
      <c r="F104" s="43"/>
      <c r="G104" s="43"/>
      <c r="AH104" s="149">
        <f ca="1">AG103+AH97</f>
        <v>1.0316124322027735E-3</v>
      </c>
      <c r="AL104" s="15"/>
      <c r="AM104" s="15"/>
    </row>
    <row r="105" spans="1:102" x14ac:dyDescent="0.2">
      <c r="A105" s="23"/>
      <c r="B105" s="23" t="s">
        <v>149</v>
      </c>
      <c r="C105" s="56">
        <f>Y113</f>
        <v>5951561</v>
      </c>
      <c r="D105" s="56"/>
      <c r="E105" s="43"/>
      <c r="F105" s="43"/>
      <c r="G105" s="43"/>
      <c r="AF105" s="33"/>
      <c r="AL105" s="15"/>
      <c r="AM105" s="15"/>
    </row>
    <row r="106" spans="1:102" x14ac:dyDescent="0.2">
      <c r="AG106" t="s">
        <v>192</v>
      </c>
      <c r="AL106" s="15"/>
      <c r="AM106" s="15"/>
    </row>
    <row r="107" spans="1:102" x14ac:dyDescent="0.2">
      <c r="B107" s="23" t="s">
        <v>150</v>
      </c>
      <c r="C107" t="s">
        <v>107</v>
      </c>
      <c r="D107" s="23" t="s">
        <v>63</v>
      </c>
      <c r="F107" s="23"/>
      <c r="G107" s="23"/>
      <c r="AG107" s="149">
        <f ca="1">AG97+AG98</f>
        <v>7.8843887365252622E-4</v>
      </c>
      <c r="AH107" s="149">
        <f ca="1">AG107-AH97</f>
        <v>1.3232086919533963E-4</v>
      </c>
      <c r="AL107" s="15"/>
      <c r="AM107" s="15"/>
    </row>
    <row r="108" spans="1:102" x14ac:dyDescent="0.2">
      <c r="B108" s="33" t="s">
        <v>151</v>
      </c>
      <c r="C108" s="56">
        <f ca="1">C105-C104</f>
        <v>-191</v>
      </c>
      <c r="D108" s="27">
        <f ca="1">IF(Y113&gt;0,C108/Y113," ")</f>
        <v>-3.2092420795149373E-5</v>
      </c>
      <c r="F108" s="27"/>
      <c r="G108" s="27"/>
      <c r="AH108" s="149">
        <f ca="1">AG107+AH97</f>
        <v>1.4445568781097128E-3</v>
      </c>
    </row>
    <row r="110" spans="1:102" x14ac:dyDescent="0.2">
      <c r="E110" s="68"/>
      <c r="F110" s="69"/>
      <c r="G110" s="69"/>
      <c r="H110" s="69"/>
      <c r="I110" s="69"/>
      <c r="J110" s="69"/>
      <c r="K110" s="69"/>
      <c r="L110" s="69" t="s">
        <v>149</v>
      </c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70"/>
    </row>
    <row r="111" spans="1:102" ht="32.25" x14ac:dyDescent="0.2">
      <c r="E111" s="174"/>
      <c r="F111" s="71" t="s">
        <v>227</v>
      </c>
      <c r="G111" s="71" t="s">
        <v>228</v>
      </c>
      <c r="H111" s="71" t="s">
        <v>229</v>
      </c>
      <c r="I111" s="71" t="s">
        <v>230</v>
      </c>
      <c r="J111" s="71" t="s">
        <v>231</v>
      </c>
      <c r="K111" s="71" t="s">
        <v>232</v>
      </c>
      <c r="L111" s="71" t="s">
        <v>233</v>
      </c>
      <c r="M111" s="71" t="s">
        <v>234</v>
      </c>
      <c r="N111" s="71" t="s">
        <v>235</v>
      </c>
      <c r="O111" s="71" t="s">
        <v>236</v>
      </c>
      <c r="P111" s="71"/>
      <c r="Q111" s="71"/>
      <c r="R111" s="71"/>
      <c r="S111" s="71"/>
      <c r="T111" s="71"/>
      <c r="U111" s="71"/>
      <c r="V111" s="71"/>
      <c r="W111" s="71"/>
      <c r="X111" s="15"/>
      <c r="Y111" s="72"/>
    </row>
    <row r="112" spans="1:102" x14ac:dyDescent="0.2">
      <c r="E112" s="174"/>
      <c r="F112" s="71" t="s">
        <v>98</v>
      </c>
      <c r="G112" s="71" t="s">
        <v>99</v>
      </c>
      <c r="H112" s="71" t="s">
        <v>237</v>
      </c>
      <c r="I112" s="71" t="s">
        <v>238</v>
      </c>
      <c r="J112" s="71" t="s">
        <v>238</v>
      </c>
      <c r="K112" s="71" t="s">
        <v>100</v>
      </c>
      <c r="L112" s="71" t="s">
        <v>100</v>
      </c>
      <c r="M112" s="71" t="s">
        <v>100</v>
      </c>
      <c r="N112" s="71" t="s">
        <v>100</v>
      </c>
      <c r="O112" s="71" t="s">
        <v>100</v>
      </c>
      <c r="P112" s="71"/>
      <c r="Q112" s="71"/>
      <c r="R112" s="71"/>
      <c r="S112" s="71"/>
      <c r="T112" s="71"/>
      <c r="U112" s="71"/>
      <c r="V112" s="71"/>
      <c r="W112" s="71"/>
      <c r="X112" s="15"/>
      <c r="Y112" s="73" t="s">
        <v>64</v>
      </c>
    </row>
    <row r="113" spans="5:38" x14ac:dyDescent="0.2">
      <c r="E113" s="74" t="s">
        <v>64</v>
      </c>
      <c r="F113" s="146">
        <v>2865343</v>
      </c>
      <c r="G113" s="146">
        <v>2801198</v>
      </c>
      <c r="H113" s="75">
        <v>223356</v>
      </c>
      <c r="I113" s="75">
        <v>20186</v>
      </c>
      <c r="J113" s="75">
        <v>41341</v>
      </c>
      <c r="K113" s="75">
        <v>15</v>
      </c>
      <c r="L113" s="75">
        <v>6</v>
      </c>
      <c r="M113" s="75">
        <v>21</v>
      </c>
      <c r="N113" s="75">
        <v>4</v>
      </c>
      <c r="O113" s="75">
        <v>91</v>
      </c>
      <c r="P113" s="75" t="s">
        <v>181</v>
      </c>
      <c r="Q113" s="75" t="s">
        <v>181</v>
      </c>
      <c r="R113" s="75" t="s">
        <v>181</v>
      </c>
      <c r="S113" s="75" t="s">
        <v>181</v>
      </c>
      <c r="T113" s="75" t="s">
        <v>181</v>
      </c>
      <c r="U113" s="75" t="s">
        <v>181</v>
      </c>
      <c r="V113" s="75" t="s">
        <v>181</v>
      </c>
      <c r="W113" s="75" t="s">
        <v>181</v>
      </c>
      <c r="X113" s="15"/>
      <c r="Y113" s="76">
        <f>SUM(F113:W113)</f>
        <v>5951561</v>
      </c>
      <c r="AK113" s="62"/>
      <c r="AL113" s="62"/>
    </row>
    <row r="114" spans="5:38" x14ac:dyDescent="0.2">
      <c r="E114" s="77" t="s">
        <v>101</v>
      </c>
      <c r="F114" s="173">
        <f>IFERROR(F113/$Y$113," ")</f>
        <v>0.48144394386615547</v>
      </c>
      <c r="G114" s="173">
        <f t="shared" ref="G114:W114" si="323">IFERROR(G113/$Y$113," ")</f>
        <v>0.47066609919649649</v>
      </c>
      <c r="H114" s="173">
        <f t="shared" si="323"/>
        <v>3.7528977691734994E-2</v>
      </c>
      <c r="I114" s="173">
        <f t="shared" si="323"/>
        <v>3.391715215554373E-3</v>
      </c>
      <c r="J114" s="173">
        <f t="shared" si="323"/>
        <v>6.9462448591218334E-3</v>
      </c>
      <c r="K114" s="173">
        <f t="shared" si="323"/>
        <v>2.5203471828651341E-6</v>
      </c>
      <c r="L114" s="173">
        <f t="shared" si="323"/>
        <v>1.0081388731460537E-6</v>
      </c>
      <c r="M114" s="173">
        <f t="shared" si="323"/>
        <v>3.5284860560111876E-6</v>
      </c>
      <c r="N114" s="173">
        <f t="shared" si="323"/>
        <v>6.7209258209736906E-7</v>
      </c>
      <c r="O114" s="173">
        <f t="shared" si="323"/>
        <v>1.5290106242715147E-5</v>
      </c>
      <c r="P114" s="78" t="str">
        <f t="shared" si="323"/>
        <v xml:space="preserve"> </v>
      </c>
      <c r="Q114" s="78" t="str">
        <f t="shared" si="323"/>
        <v xml:space="preserve"> </v>
      </c>
      <c r="R114" s="78" t="str">
        <f t="shared" si="323"/>
        <v xml:space="preserve"> </v>
      </c>
      <c r="S114" s="78" t="str">
        <f t="shared" si="323"/>
        <v xml:space="preserve"> </v>
      </c>
      <c r="T114" s="78" t="str">
        <f t="shared" si="323"/>
        <v xml:space="preserve"> </v>
      </c>
      <c r="U114" s="78" t="str">
        <f t="shared" si="323"/>
        <v xml:space="preserve"> </v>
      </c>
      <c r="V114" s="78" t="str">
        <f t="shared" si="323"/>
        <v xml:space="preserve"> </v>
      </c>
      <c r="W114" s="78" t="str">
        <f t="shared" si="323"/>
        <v xml:space="preserve"> </v>
      </c>
      <c r="X114" s="46"/>
      <c r="Y114" s="79">
        <f>SUM(F114:W114)</f>
        <v>1</v>
      </c>
    </row>
    <row r="115" spans="5:38" x14ac:dyDescent="0.2"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</row>
  </sheetData>
  <sheetProtection algorithmName="SHA-512" hashValue="9ci6dp86yf8sDeVjHKpvSH6gxAfr2zIoY0IacH3ASadnV/ckjflpnkmHMyMfCeCf8rlvLxkL6HS2b8dgMvCgNg==" saltValue="AZ81jaLjNVEPIYSHr6L4gA==" spinCount="100000" sheet="1" objects="1" scenarios="1" selectLockedCells="1" selectUnlockedCells="1"/>
  <mergeCells count="1">
    <mergeCell ref="E111:E112"/>
  </mergeCells>
  <printOptions gridLines="1"/>
  <pageMargins left="0.2" right="0.2" top="0.5" bottom="0.5" header="0.05" footer="0.05"/>
  <pageSetup scale="83" fitToWidth="6" fitToHeight="3" orientation="landscape" r:id="rId1"/>
  <headerFooter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9" sqref="M29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105</v>
      </c>
    </row>
    <row r="5" spans="1:16" ht="20.25" x14ac:dyDescent="0.3">
      <c r="A5" s="3"/>
      <c r="B5" s="3" t="s">
        <v>159</v>
      </c>
      <c r="C5" s="131">
        <v>157849</v>
      </c>
    </row>
    <row r="6" spans="1:16" ht="20.25" x14ac:dyDescent="0.3">
      <c r="A6" s="3"/>
      <c r="B6" s="3" t="s">
        <v>164</v>
      </c>
      <c r="C6" s="131">
        <v>79236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383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24631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18864</v>
      </c>
      <c r="D11" s="98" t="s">
        <v>167</v>
      </c>
    </row>
    <row r="12" spans="1:16" ht="20.25" x14ac:dyDescent="0.3">
      <c r="A12" s="3"/>
      <c r="B12" s="3" t="s">
        <v>56</v>
      </c>
      <c r="C12" s="131">
        <v>220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17875</v>
      </c>
      <c r="E21" s="131">
        <v>106</v>
      </c>
      <c r="F21" s="131">
        <v>0</v>
      </c>
      <c r="H21" s="15"/>
      <c r="I21" s="15"/>
      <c r="J21" s="14"/>
      <c r="K21" s="5">
        <v>0</v>
      </c>
      <c r="L21" s="98"/>
      <c r="M21" s="5">
        <v>39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47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41578</v>
      </c>
      <c r="E23" s="131">
        <v>426</v>
      </c>
      <c r="F23" s="131">
        <v>4</v>
      </c>
      <c r="H23" s="12" t="s">
        <v>16</v>
      </c>
      <c r="I23" s="12"/>
      <c r="J23" s="16"/>
      <c r="K23" s="5">
        <v>0</v>
      </c>
      <c r="L23" s="133"/>
      <c r="M23" s="5">
        <v>161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47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374</v>
      </c>
      <c r="E25" s="131">
        <v>8</v>
      </c>
      <c r="F25" s="131">
        <v>1</v>
      </c>
      <c r="H25" s="134">
        <f>IF(SUM(D25,E25,F25)&lt;1," ",SUM(D25,E25,F25))</f>
        <v>383</v>
      </c>
      <c r="I25" s="6"/>
      <c r="J25" s="16"/>
      <c r="K25" s="5">
        <v>0</v>
      </c>
      <c r="L25" s="133"/>
      <c r="M25" s="5">
        <v>54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47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18582</v>
      </c>
      <c r="E27" s="131">
        <v>256</v>
      </c>
      <c r="F27" s="131">
        <v>26</v>
      </c>
      <c r="H27" s="17"/>
      <c r="I27" s="17"/>
      <c r="J27" s="14"/>
      <c r="K27" s="5">
        <v>0</v>
      </c>
      <c r="L27" s="98"/>
      <c r="M27" s="5">
        <v>2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78409</v>
      </c>
      <c r="E31" s="134">
        <f>IF(SUM(E21:E28)&lt;1," ",SUM(E21:E28))</f>
        <v>796</v>
      </c>
      <c r="F31" s="134">
        <f>IF(SUM(F21,F23,F25,F27,F28)&lt;1," ",SUM(F21,F23,F25,F27,F28))</f>
        <v>31</v>
      </c>
      <c r="H31" s="134">
        <f>IF(SUM(H25:H26)&lt;1," ",SUM(H25:H26))</f>
        <v>383</v>
      </c>
      <c r="I31" s="6"/>
      <c r="K31" s="19" t="str">
        <f>IF(SUM(K21:K28)&lt;1," ",SUM(K21:K28))</f>
        <v xml:space="preserve"> </v>
      </c>
      <c r="M31" s="19">
        <f>IF(SUM(M21:M28)&lt;1," ",SUM(M21:M28))</f>
        <v>256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79236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I28" sqref="I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84</v>
      </c>
    </row>
    <row r="5" spans="1:16" ht="20.25" x14ac:dyDescent="0.3">
      <c r="A5" s="3"/>
      <c r="B5" s="3" t="s">
        <v>159</v>
      </c>
      <c r="C5" s="131">
        <v>13948</v>
      </c>
    </row>
    <row r="6" spans="1:16" ht="20.25" x14ac:dyDescent="0.3">
      <c r="A6" s="3"/>
      <c r="B6" s="3" t="s">
        <v>164</v>
      </c>
      <c r="C6" s="131">
        <v>8619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0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1953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1653</v>
      </c>
      <c r="D11" s="98" t="s">
        <v>167</v>
      </c>
    </row>
    <row r="12" spans="1:16" ht="20.25" x14ac:dyDescent="0.3">
      <c r="A12" s="3"/>
      <c r="B12" s="3" t="s">
        <v>56</v>
      </c>
      <c r="C12" s="131">
        <v>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2574</v>
      </c>
      <c r="E21" s="131">
        <v>42</v>
      </c>
      <c r="F21" s="131">
        <v>0</v>
      </c>
      <c r="H21" s="15"/>
      <c r="I21" s="15"/>
      <c r="J21" s="14"/>
      <c r="K21" s="5">
        <v>0</v>
      </c>
      <c r="L21" s="98"/>
      <c r="M21" s="5">
        <v>9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4287</v>
      </c>
      <c r="E23" s="131">
        <v>61</v>
      </c>
      <c r="F23" s="131">
        <v>1</v>
      </c>
      <c r="H23" s="12" t="s">
        <v>16</v>
      </c>
      <c r="I23" s="12"/>
      <c r="J23" s="16"/>
      <c r="K23" s="5">
        <v>0</v>
      </c>
      <c r="L23" s="133"/>
      <c r="M23" s="5">
        <v>14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0</v>
      </c>
      <c r="E25" s="131">
        <v>0</v>
      </c>
      <c r="F25" s="131">
        <v>0</v>
      </c>
      <c r="H25" s="134" t="str">
        <f>IF(SUM(D25,E25,F25)&lt;1," ",SUM(D25,E25,F25))</f>
        <v xml:space="preserve"> 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1614</v>
      </c>
      <c r="E27" s="131">
        <v>40</v>
      </c>
      <c r="F27" s="131">
        <v>0</v>
      </c>
      <c r="H27" s="17"/>
      <c r="I27" s="17"/>
      <c r="J27" s="14"/>
      <c r="K27" s="5">
        <v>0</v>
      </c>
      <c r="L27" s="98"/>
      <c r="M27" s="5">
        <v>8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8475</v>
      </c>
      <c r="E31" s="134">
        <f>IF(SUM(E21:E28)&lt;1," ",SUM(E21:E28))</f>
        <v>143</v>
      </c>
      <c r="F31" s="134">
        <f>IF(SUM(F21,F23,F25,F27,F28)&lt;1," ",SUM(F21,F23,F25,F27,F28))</f>
        <v>1</v>
      </c>
      <c r="H31" s="134" t="str">
        <f>IF(SUM(H25:H26)&lt;1," ",SUM(H25:H26))</f>
        <v xml:space="preserve"> </v>
      </c>
      <c r="I31" s="6"/>
      <c r="K31" s="19" t="str">
        <f>IF(SUM(K21:K28)&lt;1," ",SUM(K21:K28))</f>
        <v xml:space="preserve"> </v>
      </c>
      <c r="M31" s="19">
        <f>IF(SUM(M21:M28)&lt;1," ",SUM(M21:M28))</f>
        <v>31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Not 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8619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75"/>
  <sheetViews>
    <sheetView topLeftCell="A19" workbookViewId="0">
      <selection activeCell="M29" sqref="M29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32</v>
      </c>
    </row>
    <row r="5" spans="1:16" ht="20.25" x14ac:dyDescent="0.3">
      <c r="A5" s="3"/>
      <c r="B5" s="3" t="s">
        <v>159</v>
      </c>
      <c r="C5" s="131">
        <v>112636</v>
      </c>
    </row>
    <row r="6" spans="1:16" ht="20.25" x14ac:dyDescent="0.3">
      <c r="A6" s="3"/>
      <c r="B6" s="3" t="s">
        <v>164</v>
      </c>
      <c r="C6" s="131">
        <v>57602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81</v>
      </c>
      <c r="D8" s="100" t="s">
        <v>4</v>
      </c>
    </row>
    <row r="9" spans="1:16" ht="20.25" x14ac:dyDescent="0.3">
      <c r="A9" s="3"/>
      <c r="B9" s="3" t="s">
        <v>3</v>
      </c>
      <c r="C9" s="131">
        <v>103</v>
      </c>
      <c r="D9" s="98" t="s">
        <v>5</v>
      </c>
    </row>
    <row r="10" spans="1:16" ht="20.25" x14ac:dyDescent="0.3">
      <c r="A10" s="3"/>
      <c r="B10" s="3" t="s">
        <v>56</v>
      </c>
      <c r="C10" s="131">
        <v>17960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13307</v>
      </c>
      <c r="D11" s="98" t="s">
        <v>167</v>
      </c>
    </row>
    <row r="12" spans="1:16" ht="20.25" x14ac:dyDescent="0.3">
      <c r="A12" s="3"/>
      <c r="B12" s="3" t="s">
        <v>56</v>
      </c>
      <c r="C12" s="131">
        <v>182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17156</v>
      </c>
      <c r="E21" s="131">
        <v>114</v>
      </c>
      <c r="F21" s="131">
        <v>3</v>
      </c>
      <c r="H21" s="15"/>
      <c r="I21" s="15"/>
      <c r="J21" s="14"/>
      <c r="K21" s="5">
        <v>0</v>
      </c>
      <c r="L21" s="98"/>
      <c r="M21" s="5">
        <v>104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26698</v>
      </c>
      <c r="E23" s="131">
        <v>244</v>
      </c>
      <c r="F23" s="131">
        <v>2</v>
      </c>
      <c r="H23" s="12" t="s">
        <v>16</v>
      </c>
      <c r="I23" s="12"/>
      <c r="J23" s="16"/>
      <c r="K23" s="5">
        <v>1</v>
      </c>
      <c r="L23" s="133"/>
      <c r="M23" s="5">
        <v>267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81</v>
      </c>
      <c r="E25" s="131">
        <v>0</v>
      </c>
      <c r="F25" s="131">
        <v>0</v>
      </c>
      <c r="H25" s="134">
        <f>IF(SUM(D25,E25,F25)&lt;1," ",SUM(D25,E25,F25))</f>
        <v>81</v>
      </c>
      <c r="I25" s="6"/>
      <c r="J25" s="16"/>
      <c r="K25" s="5">
        <v>0</v>
      </c>
      <c r="L25" s="133"/>
      <c r="M25" s="5">
        <v>3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>
        <v>0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13115</v>
      </c>
      <c r="E27" s="131">
        <v>174</v>
      </c>
      <c r="F27" s="131">
        <v>5</v>
      </c>
      <c r="H27" s="17"/>
      <c r="I27" s="17"/>
      <c r="J27" s="14"/>
      <c r="K27" s="5">
        <v>1</v>
      </c>
      <c r="L27" s="98"/>
      <c r="M27" s="5">
        <v>100</v>
      </c>
    </row>
    <row r="28" spans="1:13" ht="20.25" x14ac:dyDescent="0.3">
      <c r="A28" s="3"/>
      <c r="B28" s="13" t="s">
        <v>20</v>
      </c>
      <c r="C28" s="90"/>
      <c r="D28" s="131">
        <v>10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57060</v>
      </c>
      <c r="E31" s="134">
        <f>IF(SUM(E21:E28)&lt;1," ",SUM(E21:E28))</f>
        <v>532</v>
      </c>
      <c r="F31" s="134">
        <f>IF(SUM(F21,F23,F25,F27,F28)&lt;1," ",SUM(F21,F23,F25,F27,F28))</f>
        <v>10</v>
      </c>
      <c r="H31" s="134">
        <f>IF(SUM(H25:H26)&lt;1," ",SUM(H25:H26))</f>
        <v>81</v>
      </c>
      <c r="I31" s="6"/>
      <c r="K31" s="19">
        <f>IF(SUM(K21:K28)&lt;1," ",SUM(K21:K28))</f>
        <v>2</v>
      </c>
      <c r="M31" s="19">
        <f>IF(SUM(M21:M28)&lt;1," ",SUM(M21:M28))</f>
        <v>474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57602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0" type="noConversion"/>
  <pageMargins left="0.75" right="0.75" top="1" bottom="1" header="0.5" footer="0.5"/>
  <pageSetup scale="5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5" workbookViewId="0">
      <selection activeCell="C6" sqref="C6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31</v>
      </c>
    </row>
    <row r="5" spans="1:16" ht="20.25" x14ac:dyDescent="0.3">
      <c r="A5" s="3"/>
      <c r="B5" s="3" t="s">
        <v>159</v>
      </c>
      <c r="C5" s="131">
        <v>15661</v>
      </c>
    </row>
    <row r="6" spans="1:16" ht="20.25" x14ac:dyDescent="0.3">
      <c r="A6" s="3"/>
      <c r="B6" s="3" t="s">
        <v>164</v>
      </c>
      <c r="C6" s="131">
        <v>8683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6</v>
      </c>
      <c r="D8" s="100" t="s">
        <v>4</v>
      </c>
    </row>
    <row r="9" spans="1:16" ht="20.25" x14ac:dyDescent="0.3">
      <c r="A9" s="3"/>
      <c r="B9" s="3" t="s">
        <v>3</v>
      </c>
      <c r="C9" s="131">
        <v>2</v>
      </c>
      <c r="D9" s="98" t="s">
        <v>5</v>
      </c>
    </row>
    <row r="10" spans="1:16" ht="20.25" x14ac:dyDescent="0.3">
      <c r="A10" s="3"/>
      <c r="B10" s="3" t="s">
        <v>56</v>
      </c>
      <c r="C10" s="131">
        <v>2119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1623</v>
      </c>
      <c r="D11" s="98" t="s">
        <v>167</v>
      </c>
    </row>
    <row r="12" spans="1:16" ht="20.25" x14ac:dyDescent="0.3">
      <c r="A12" s="3"/>
      <c r="B12" s="3" t="s">
        <v>56</v>
      </c>
      <c r="C12" s="131">
        <v>17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2040</v>
      </c>
      <c r="E21" s="131">
        <v>21</v>
      </c>
      <c r="F21" s="131">
        <v>1</v>
      </c>
      <c r="H21" s="15"/>
      <c r="I21" s="15"/>
      <c r="J21" s="14"/>
      <c r="K21" s="5">
        <v>1</v>
      </c>
      <c r="L21" s="98"/>
      <c r="M21" s="5">
        <v>4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4934</v>
      </c>
      <c r="E23" s="131">
        <v>54</v>
      </c>
      <c r="F23" s="131">
        <v>4</v>
      </c>
      <c r="H23" s="12" t="s">
        <v>16</v>
      </c>
      <c r="I23" s="12"/>
      <c r="J23" s="16"/>
      <c r="K23" s="5">
        <v>0</v>
      </c>
      <c r="L23" s="133"/>
      <c r="M23" s="5">
        <v>17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6</v>
      </c>
      <c r="E25" s="131">
        <v>0</v>
      </c>
      <c r="F25" s="131">
        <v>0</v>
      </c>
      <c r="H25" s="134">
        <f>IF(SUM(D25,E25,F25)&lt;1," ",SUM(D25,E25,F25))</f>
        <v>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1586</v>
      </c>
      <c r="E27" s="131">
        <v>31</v>
      </c>
      <c r="F27" s="131">
        <v>6</v>
      </c>
      <c r="H27" s="17"/>
      <c r="I27" s="17"/>
      <c r="J27" s="14"/>
      <c r="K27" s="5">
        <v>0</v>
      </c>
      <c r="L27" s="98"/>
      <c r="M27" s="5">
        <v>2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8566</v>
      </c>
      <c r="E31" s="134">
        <f>IF(SUM(E21:E28)&lt;1," ",SUM(E21:E28))</f>
        <v>106</v>
      </c>
      <c r="F31" s="134">
        <f>IF(SUM(F21,F23,F25,F27,F28)&lt;1," ",SUM(F21,F23,F25,F27,F28))</f>
        <v>11</v>
      </c>
      <c r="H31" s="134">
        <f>IF(SUM(H25:H26)&lt;1," ",SUM(H25:H26))</f>
        <v>6</v>
      </c>
      <c r="I31" s="6"/>
      <c r="K31" s="19">
        <f>IF(SUM(K21:K28)&lt;1," ",SUM(K21:K28))</f>
        <v>1</v>
      </c>
      <c r="M31" s="19">
        <f>IF(SUM(M21:M28)&lt;1," ",SUM(M21:M28))</f>
        <v>23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8683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7" workbookViewId="0">
      <selection activeCell="M41" sqref="M41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119</v>
      </c>
    </row>
    <row r="5" spans="1:16" ht="20.25" x14ac:dyDescent="0.3">
      <c r="A5" s="3"/>
      <c r="B5" s="3" t="s">
        <v>159</v>
      </c>
      <c r="C5" s="131">
        <v>379112</v>
      </c>
    </row>
    <row r="6" spans="1:16" ht="20.25" x14ac:dyDescent="0.3">
      <c r="A6" s="3"/>
      <c r="B6" s="3" t="s">
        <v>164</v>
      </c>
      <c r="C6" s="131">
        <v>225448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178</v>
      </c>
      <c r="D8" s="100" t="s">
        <v>4</v>
      </c>
    </row>
    <row r="9" spans="1:16" ht="20.25" x14ac:dyDescent="0.3">
      <c r="A9" s="3"/>
      <c r="B9" s="3" t="s">
        <v>3</v>
      </c>
      <c r="C9" s="131">
        <v>225</v>
      </c>
      <c r="D9" s="98" t="s">
        <v>5</v>
      </c>
    </row>
    <row r="10" spans="1:16" ht="20.25" x14ac:dyDescent="0.3">
      <c r="A10" s="3"/>
      <c r="B10" s="3" t="s">
        <v>56</v>
      </c>
      <c r="C10" s="131">
        <v>107191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73118</v>
      </c>
      <c r="D11" s="98" t="s">
        <v>167</v>
      </c>
    </row>
    <row r="12" spans="1:16" ht="20.25" x14ac:dyDescent="0.3">
      <c r="A12" s="3"/>
      <c r="B12" s="3" t="s">
        <v>56</v>
      </c>
      <c r="C12" s="131">
        <v>642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33034</v>
      </c>
      <c r="E21" s="131">
        <v>264</v>
      </c>
      <c r="F21" s="131">
        <v>29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117201</v>
      </c>
      <c r="E23" s="131">
        <v>1506</v>
      </c>
      <c r="F23" s="131">
        <v>119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174</v>
      </c>
      <c r="E25" s="131">
        <v>2</v>
      </c>
      <c r="F25" s="131">
        <v>0</v>
      </c>
      <c r="H25" s="134">
        <f>IF(SUM(D25,E25,F25)&lt;1," ",SUM(D25,E25,F25))</f>
        <v>176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71984</v>
      </c>
      <c r="E27" s="131">
        <v>1030</v>
      </c>
      <c r="F27" s="131">
        <v>105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9</v>
      </c>
      <c r="L28" s="98">
        <v>1</v>
      </c>
      <c r="M28" s="5">
        <v>621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222393</v>
      </c>
      <c r="E31" s="134">
        <f>IF(SUM(E21:E28)&lt;1," ",SUM(E21:E28))</f>
        <v>2802</v>
      </c>
      <c r="F31" s="134">
        <f>IF(SUM(F21,F23,F25,F27,F28)&lt;1," ",SUM(F21,F23,F25,F27,F28))</f>
        <v>253</v>
      </c>
      <c r="H31" s="134">
        <f>IF(SUM(H25:H26)&lt;1," ",SUM(H25:H26))</f>
        <v>176</v>
      </c>
      <c r="I31" s="6"/>
      <c r="K31" s="19">
        <f>IF(SUM(K21:K28)&lt;1," ",SUM(K21:K28))</f>
        <v>9</v>
      </c>
      <c r="M31" s="19">
        <f>IF(SUM(M21:M28)&lt;1," ",SUM(M21:M28))</f>
        <v>621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Not 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225448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K37" sqref="K37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120</v>
      </c>
    </row>
    <row r="5" spans="1:16" ht="20.25" x14ac:dyDescent="0.3">
      <c r="A5" s="3"/>
      <c r="B5" s="3" t="s">
        <v>159</v>
      </c>
      <c r="C5" s="131">
        <v>1067083</v>
      </c>
    </row>
    <row r="6" spans="1:16" ht="20.25" x14ac:dyDescent="0.3">
      <c r="A6" s="3"/>
      <c r="B6" s="3" t="s">
        <v>164</v>
      </c>
      <c r="C6" s="131">
        <v>474620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173</v>
      </c>
      <c r="D8" s="100" t="s">
        <v>4</v>
      </c>
    </row>
    <row r="9" spans="1:16" ht="20.25" x14ac:dyDescent="0.3">
      <c r="A9" s="3"/>
      <c r="B9" s="3" t="s">
        <v>3</v>
      </c>
      <c r="C9" s="131">
        <v>137</v>
      </c>
      <c r="D9" s="98" t="s">
        <v>5</v>
      </c>
    </row>
    <row r="10" spans="1:16" ht="20.25" x14ac:dyDescent="0.3">
      <c r="A10" s="3"/>
      <c r="B10" s="3" t="s">
        <v>56</v>
      </c>
      <c r="C10" s="131">
        <v>210831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121953</v>
      </c>
      <c r="D11" s="98" t="s">
        <v>167</v>
      </c>
    </row>
    <row r="12" spans="1:16" ht="20.25" x14ac:dyDescent="0.3">
      <c r="A12" s="3"/>
      <c r="B12" s="3" t="s">
        <v>56</v>
      </c>
      <c r="C12" s="131">
        <v>1876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128476</v>
      </c>
      <c r="E21" s="131">
        <v>616</v>
      </c>
      <c r="F21" s="131">
        <v>86</v>
      </c>
      <c r="H21" s="15"/>
      <c r="I21" s="15"/>
      <c r="J21" s="14"/>
      <c r="K21" s="5">
        <v>1</v>
      </c>
      <c r="L21" s="98"/>
      <c r="M21" s="5">
        <v>136</v>
      </c>
    </row>
    <row r="22" spans="1:13" ht="20.25" x14ac:dyDescent="0.3">
      <c r="A22" s="3"/>
      <c r="B22" s="13"/>
      <c r="C22" s="90" t="s">
        <v>14</v>
      </c>
      <c r="D22" s="131">
        <v>48</v>
      </c>
      <c r="E22" s="131">
        <v>1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220552</v>
      </c>
      <c r="E23" s="131">
        <v>2242</v>
      </c>
      <c r="F23" s="131">
        <v>368</v>
      </c>
      <c r="H23" s="12" t="s">
        <v>16</v>
      </c>
      <c r="I23" s="12"/>
      <c r="J23" s="16"/>
      <c r="K23" s="5">
        <v>0</v>
      </c>
      <c r="L23" s="133"/>
      <c r="M23" s="5">
        <v>419</v>
      </c>
    </row>
    <row r="24" spans="1:13" ht="20.25" x14ac:dyDescent="0.3">
      <c r="A24" s="3"/>
      <c r="B24" s="13"/>
      <c r="C24" s="90" t="s">
        <v>14</v>
      </c>
      <c r="D24" s="131">
        <v>66</v>
      </c>
      <c r="E24" s="131">
        <v>2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164</v>
      </c>
      <c r="E25" s="131">
        <v>2</v>
      </c>
      <c r="F25" s="131">
        <v>0</v>
      </c>
      <c r="H25" s="134">
        <f>IF(SUM(D25,E25,F25)&lt;1," ",SUM(D25,E25,F25))</f>
        <v>166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5</v>
      </c>
      <c r="E26" s="131">
        <v>2</v>
      </c>
      <c r="F26" s="132"/>
      <c r="H26" s="134">
        <f>IF(SUM(D26,E26)&lt;1," ",SUM(D26,E26))</f>
        <v>7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119573</v>
      </c>
      <c r="E27" s="131">
        <v>260</v>
      </c>
      <c r="F27" s="131">
        <v>1370</v>
      </c>
      <c r="H27" s="17"/>
      <c r="I27" s="17"/>
      <c r="J27" s="14"/>
      <c r="K27" s="5">
        <v>0</v>
      </c>
      <c r="L27" s="98"/>
      <c r="M27" s="5">
        <v>222</v>
      </c>
    </row>
    <row r="28" spans="1:13" ht="20.25" x14ac:dyDescent="0.3">
      <c r="A28" s="3"/>
      <c r="B28" s="13" t="s">
        <v>20</v>
      </c>
      <c r="C28" s="90"/>
      <c r="D28" s="131">
        <v>787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1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469671</v>
      </c>
      <c r="E31" s="134">
        <f>IF(SUM(E21:E28)&lt;1," ",SUM(E21:E28))</f>
        <v>3125</v>
      </c>
      <c r="F31" s="134">
        <f>IF(SUM(F21,F23,F25,F27,F28)&lt;1," ",SUM(F21,F23,F25,F27,F28))</f>
        <v>1824</v>
      </c>
      <c r="H31" s="134">
        <f>IF(SUM(H25:H26)&lt;1," ",SUM(H25:H26))</f>
        <v>173</v>
      </c>
      <c r="I31" s="6"/>
      <c r="K31" s="19">
        <f>IF(SUM(K21:K28)&lt;1," ",SUM(K21:K28))</f>
        <v>1</v>
      </c>
      <c r="M31" s="19">
        <f>IF(SUM(M21:M28)&lt;1," ",SUM(M21:M28))</f>
        <v>778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474620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9" sqref="M29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121</v>
      </c>
    </row>
    <row r="5" spans="1:16" ht="20.25" x14ac:dyDescent="0.3">
      <c r="A5" s="3"/>
      <c r="B5" s="3" t="s">
        <v>159</v>
      </c>
      <c r="C5" s="131">
        <v>8349</v>
      </c>
    </row>
    <row r="6" spans="1:16" ht="20.25" x14ac:dyDescent="0.3">
      <c r="A6" s="3"/>
      <c r="B6" s="3" t="s">
        <v>164</v>
      </c>
      <c r="C6" s="131">
        <v>4254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10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940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689</v>
      </c>
      <c r="D11" s="98" t="s">
        <v>167</v>
      </c>
    </row>
    <row r="12" spans="1:16" ht="20.25" x14ac:dyDescent="0.3">
      <c r="A12" s="3"/>
      <c r="B12" s="3" t="s">
        <v>56</v>
      </c>
      <c r="C12" s="131">
        <v>8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1239</v>
      </c>
      <c r="E21" s="131">
        <v>18</v>
      </c>
      <c r="F21" s="131">
        <v>0</v>
      </c>
      <c r="H21" s="15"/>
      <c r="I21" s="15"/>
      <c r="J21" s="14"/>
      <c r="K21" s="5">
        <v>4</v>
      </c>
      <c r="L21" s="98"/>
      <c r="M21" s="5">
        <v>4</v>
      </c>
    </row>
    <row r="22" spans="1:13" ht="20.25" x14ac:dyDescent="0.3">
      <c r="A22" s="3"/>
      <c r="B22" s="13"/>
      <c r="C22" s="90" t="s">
        <v>14</v>
      </c>
      <c r="D22" s="131">
        <v>1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2271</v>
      </c>
      <c r="E23" s="131">
        <v>25</v>
      </c>
      <c r="F23" s="131">
        <v>0</v>
      </c>
      <c r="H23" s="12" t="s">
        <v>16</v>
      </c>
      <c r="I23" s="12"/>
      <c r="J23" s="16"/>
      <c r="K23" s="5">
        <v>2</v>
      </c>
      <c r="L23" s="133"/>
      <c r="M23" s="5">
        <v>13</v>
      </c>
    </row>
    <row r="24" spans="1:13" ht="20.25" x14ac:dyDescent="0.3">
      <c r="A24" s="3"/>
      <c r="B24" s="13"/>
      <c r="C24" s="90" t="s">
        <v>14</v>
      </c>
      <c r="D24" s="131">
        <v>1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9</v>
      </c>
      <c r="E25" s="131">
        <v>1</v>
      </c>
      <c r="F25" s="131">
        <v>0</v>
      </c>
      <c r="H25" s="134">
        <f>IF(SUM(D25,E25,F25)&lt;1," ",SUM(D25,E25,F25))</f>
        <v>10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674</v>
      </c>
      <c r="E27" s="131">
        <v>15</v>
      </c>
      <c r="F27" s="131">
        <v>0</v>
      </c>
      <c r="H27" s="17"/>
      <c r="I27" s="17"/>
      <c r="J27" s="14"/>
      <c r="K27" s="5">
        <v>2</v>
      </c>
      <c r="L27" s="98"/>
      <c r="M27" s="5">
        <v>2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4195</v>
      </c>
      <c r="E31" s="134">
        <f>IF(SUM(E21:E28)&lt;1," ",SUM(E21:E28))</f>
        <v>59</v>
      </c>
      <c r="F31" s="134" t="str">
        <f>IF(SUM(F21,F23,F25,F27,F28)&lt;1," ",SUM(F21,F23,F25,F27,F28))</f>
        <v xml:space="preserve"> </v>
      </c>
      <c r="H31" s="134">
        <f>IF(SUM(H25:H26)&lt;1," ",SUM(H25:H26))</f>
        <v>10</v>
      </c>
      <c r="I31" s="6"/>
      <c r="K31" s="19">
        <f>IF(SUM(K21:K28)&lt;1," ",SUM(K21:K28))</f>
        <v>8</v>
      </c>
      <c r="M31" s="19">
        <f>IF(SUM(M21:M28)&lt;1," ",SUM(M21:M28))</f>
        <v>19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4254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33</v>
      </c>
    </row>
    <row r="5" spans="1:16" ht="20.25" x14ac:dyDescent="0.3">
      <c r="A5" s="3"/>
      <c r="B5" s="3" t="s">
        <v>159</v>
      </c>
      <c r="C5" s="131">
        <v>120033</v>
      </c>
    </row>
    <row r="6" spans="1:16" ht="20.25" x14ac:dyDescent="0.3">
      <c r="A6" s="3"/>
      <c r="B6" s="3" t="s">
        <v>164</v>
      </c>
      <c r="C6" s="131">
        <v>68101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20</v>
      </c>
      <c r="D8" s="100" t="s">
        <v>4</v>
      </c>
    </row>
    <row r="9" spans="1:16" ht="20.25" x14ac:dyDescent="0.3">
      <c r="A9" s="3"/>
      <c r="B9" s="3" t="s">
        <v>3</v>
      </c>
      <c r="C9" s="131">
        <v>18</v>
      </c>
      <c r="D9" s="98" t="s">
        <v>5</v>
      </c>
    </row>
    <row r="10" spans="1:16" ht="20.25" x14ac:dyDescent="0.3">
      <c r="A10" s="3"/>
      <c r="B10" s="3" t="s">
        <v>56</v>
      </c>
      <c r="C10" s="131">
        <v>38185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28089</v>
      </c>
      <c r="D11" s="98" t="s">
        <v>167</v>
      </c>
    </row>
    <row r="12" spans="1:16" ht="20.25" x14ac:dyDescent="0.3">
      <c r="A12" s="3"/>
      <c r="B12" s="3" t="s">
        <v>56</v>
      </c>
      <c r="C12" s="131">
        <v>105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16333</v>
      </c>
      <c r="E21" s="131">
        <v>84</v>
      </c>
      <c r="F21" s="131">
        <v>45</v>
      </c>
      <c r="H21" s="15"/>
      <c r="I21" s="15"/>
      <c r="J21" s="14"/>
      <c r="K21" s="5">
        <v>0</v>
      </c>
      <c r="L21" s="98">
        <v>0</v>
      </c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23213</v>
      </c>
      <c r="E23" s="131">
        <v>250</v>
      </c>
      <c r="F23" s="131">
        <v>72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1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19</v>
      </c>
      <c r="E25" s="131">
        <v>1</v>
      </c>
      <c r="F25" s="131">
        <v>0</v>
      </c>
      <c r="H25" s="134">
        <f>IF(SUM(D25,E25,F25)&lt;1," ",SUM(D25,E25,F25))</f>
        <v>20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>
        <v>0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27687</v>
      </c>
      <c r="E27" s="131">
        <v>317</v>
      </c>
      <c r="F27" s="131">
        <v>79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67253</v>
      </c>
      <c r="E31" s="134">
        <f>IF(SUM(E21:E28)&lt;1," ",SUM(E21:E28))</f>
        <v>652</v>
      </c>
      <c r="F31" s="134">
        <f>IF(SUM(F21,F23,F25,F27,F28)&lt;1," ",SUM(F21,F23,F25,F27,F28))</f>
        <v>196</v>
      </c>
      <c r="H31" s="134">
        <f>IF(SUM(H25:H26)&lt;1," ",SUM(H25:H26))</f>
        <v>20</v>
      </c>
      <c r="I31" s="6"/>
      <c r="K31" s="19">
        <v>3</v>
      </c>
      <c r="M31" s="19">
        <v>135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68101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25" workbookViewId="0">
      <selection activeCell="K32" sqref="K32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30</v>
      </c>
    </row>
    <row r="5" spans="1:16" ht="20.25" x14ac:dyDescent="0.3">
      <c r="A5" s="3"/>
      <c r="B5" s="3" t="s">
        <v>159</v>
      </c>
      <c r="C5" s="131">
        <v>97335</v>
      </c>
    </row>
    <row r="6" spans="1:16" ht="20.25" x14ac:dyDescent="0.3">
      <c r="A6" s="3"/>
      <c r="B6" s="3" t="s">
        <v>164</v>
      </c>
      <c r="C6" s="131">
        <v>59158</v>
      </c>
      <c r="D6" s="98" t="s">
        <v>165</v>
      </c>
    </row>
    <row r="7" spans="1:16" ht="20.25" x14ac:dyDescent="0.3">
      <c r="A7" s="3"/>
      <c r="B7" s="3" t="s">
        <v>2</v>
      </c>
      <c r="C7" s="131">
        <v>569</v>
      </c>
      <c r="D7" s="99" t="s">
        <v>160</v>
      </c>
    </row>
    <row r="8" spans="1:16" ht="20.25" x14ac:dyDescent="0.3">
      <c r="A8" s="3"/>
      <c r="B8" s="3" t="s">
        <v>3</v>
      </c>
      <c r="C8" s="131">
        <v>90</v>
      </c>
      <c r="D8" s="100" t="s">
        <v>4</v>
      </c>
    </row>
    <row r="9" spans="1:16" ht="20.25" x14ac:dyDescent="0.3">
      <c r="A9" s="3"/>
      <c r="B9" s="3" t="s">
        <v>3</v>
      </c>
      <c r="C9" s="131">
        <v>12</v>
      </c>
      <c r="D9" s="98" t="s">
        <v>5</v>
      </c>
    </row>
    <row r="10" spans="1:16" ht="20.25" x14ac:dyDescent="0.3">
      <c r="A10" s="3"/>
      <c r="B10" s="3" t="s">
        <v>56</v>
      </c>
      <c r="C10" s="131">
        <v>26417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19778</v>
      </c>
      <c r="D11" s="98" t="s">
        <v>167</v>
      </c>
    </row>
    <row r="12" spans="1:16" ht="20.25" x14ac:dyDescent="0.3">
      <c r="A12" s="3"/>
      <c r="B12" s="3" t="s">
        <v>56</v>
      </c>
      <c r="C12" s="131">
        <v>53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13713</v>
      </c>
      <c r="E21" s="131">
        <v>86</v>
      </c>
      <c r="F21" s="131">
        <v>1</v>
      </c>
      <c r="H21" s="15"/>
      <c r="I21" s="15"/>
      <c r="J21" s="14"/>
      <c r="K21" s="5">
        <v>0</v>
      </c>
      <c r="L21" s="98"/>
      <c r="M21" s="5">
        <v>36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25255</v>
      </c>
      <c r="E23" s="131">
        <v>215</v>
      </c>
      <c r="F23" s="131">
        <v>14</v>
      </c>
      <c r="H23" s="12" t="s">
        <v>16</v>
      </c>
      <c r="I23" s="12"/>
      <c r="J23" s="16"/>
      <c r="K23" s="5">
        <v>0</v>
      </c>
      <c r="L23" s="133"/>
      <c r="M23" s="5">
        <v>74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90</v>
      </c>
      <c r="E25" s="131">
        <v>4</v>
      </c>
      <c r="F25" s="131">
        <v>2</v>
      </c>
      <c r="H25" s="134">
        <f>IF(SUM(D25,E25,F25)&lt;1," ",SUM(D25,E25,F25))</f>
        <v>96</v>
      </c>
      <c r="I25" s="6"/>
      <c r="J25" s="16"/>
      <c r="K25" s="5">
        <v>0</v>
      </c>
      <c r="L25" s="133"/>
      <c r="M25" s="5">
        <v>1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>
        <v>0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19438</v>
      </c>
      <c r="E27" s="131">
        <v>264</v>
      </c>
      <c r="F27" s="131">
        <v>76</v>
      </c>
      <c r="H27" s="17"/>
      <c r="I27" s="17"/>
      <c r="J27" s="14"/>
      <c r="K27" s="5">
        <v>0</v>
      </c>
      <c r="L27" s="98"/>
      <c r="M27" s="5">
        <v>65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58496</v>
      </c>
      <c r="E31" s="134">
        <f>IF(SUM(E21:E28)&lt;1," ",SUM(E21:E28))</f>
        <v>569</v>
      </c>
      <c r="F31" s="134">
        <f>IF(SUM(F21,F23,F25,F27,F28)&lt;1," ",SUM(F21,F23,F25,F27,F28))</f>
        <v>93</v>
      </c>
      <c r="H31" s="134">
        <f>IF(SUM(H25:H26)&lt;1," ",SUM(H25:H26))</f>
        <v>96</v>
      </c>
      <c r="I31" s="6"/>
      <c r="K31" s="19">
        <v>0</v>
      </c>
      <c r="M31" s="19">
        <f>IF(SUM(M21:M28)&lt;1," ",SUM(M21:M28))</f>
        <v>176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Not 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59158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31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122</v>
      </c>
    </row>
    <row r="5" spans="1:16" ht="20.25" x14ac:dyDescent="0.3">
      <c r="A5" s="3"/>
      <c r="B5" s="3" t="s">
        <v>159</v>
      </c>
      <c r="C5" s="131">
        <v>136148</v>
      </c>
    </row>
    <row r="6" spans="1:16" ht="20.25" x14ac:dyDescent="0.3">
      <c r="A6" s="3"/>
      <c r="B6" s="3" t="s">
        <v>164</v>
      </c>
      <c r="C6" s="131">
        <v>68829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27</v>
      </c>
      <c r="D8" s="100" t="s">
        <v>4</v>
      </c>
    </row>
    <row r="9" spans="1:16" ht="20.25" x14ac:dyDescent="0.3">
      <c r="A9" s="3"/>
      <c r="B9" s="3" t="s">
        <v>3</v>
      </c>
      <c r="C9" s="131">
        <v>9</v>
      </c>
      <c r="D9" s="98" t="s">
        <v>5</v>
      </c>
    </row>
    <row r="10" spans="1:16" ht="20.25" x14ac:dyDescent="0.3">
      <c r="A10" s="3"/>
      <c r="B10" s="3" t="s">
        <v>56</v>
      </c>
      <c r="C10" s="131">
        <v>19527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13631</v>
      </c>
      <c r="D11" s="98" t="s">
        <v>167</v>
      </c>
    </row>
    <row r="12" spans="1:16" ht="20.25" x14ac:dyDescent="0.3">
      <c r="A12" s="3"/>
      <c r="B12" s="3" t="s">
        <v>56</v>
      </c>
      <c r="C12" s="131">
        <v>65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18976</v>
      </c>
      <c r="E21" s="131">
        <v>87</v>
      </c>
      <c r="F21" s="131">
        <v>16</v>
      </c>
      <c r="H21" s="15"/>
      <c r="I21" s="15"/>
      <c r="J21" s="14"/>
      <c r="K21" s="5">
        <v>0</v>
      </c>
      <c r="L21" s="98"/>
      <c r="M21" s="5">
        <v>30</v>
      </c>
    </row>
    <row r="22" spans="1:13" ht="20.25" x14ac:dyDescent="0.3">
      <c r="A22" s="3"/>
      <c r="B22" s="13"/>
      <c r="C22" s="90" t="s">
        <v>14</v>
      </c>
      <c r="D22" s="131">
        <v>3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35797</v>
      </c>
      <c r="E23" s="131">
        <v>256</v>
      </c>
      <c r="F23" s="131">
        <v>35</v>
      </c>
      <c r="H23" s="12" t="s">
        <v>16</v>
      </c>
      <c r="I23" s="12"/>
      <c r="J23" s="16"/>
      <c r="K23" s="5">
        <v>1</v>
      </c>
      <c r="L23" s="133"/>
      <c r="M23" s="5">
        <v>90</v>
      </c>
    </row>
    <row r="24" spans="1:13" ht="20.25" x14ac:dyDescent="0.3">
      <c r="A24" s="3"/>
      <c r="B24" s="13"/>
      <c r="C24" s="90" t="s">
        <v>14</v>
      </c>
      <c r="D24" s="131">
        <v>1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26</v>
      </c>
      <c r="E25" s="131">
        <v>1</v>
      </c>
      <c r="F25" s="131">
        <v>0</v>
      </c>
      <c r="H25" s="134">
        <f>IF(SUM(D25,E25,F25)&lt;1," ",SUM(D25,E25,F25))</f>
        <v>27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11447</v>
      </c>
      <c r="E27" s="131">
        <v>116</v>
      </c>
      <c r="F27" s="131">
        <v>13</v>
      </c>
      <c r="H27" s="17"/>
      <c r="I27" s="17"/>
      <c r="J27" s="14"/>
      <c r="K27" s="5">
        <v>0</v>
      </c>
      <c r="L27" s="98"/>
      <c r="M27" s="5">
        <v>46</v>
      </c>
    </row>
    <row r="28" spans="1:13" ht="20.25" x14ac:dyDescent="0.3">
      <c r="A28" s="3"/>
      <c r="B28" s="13" t="s">
        <v>20</v>
      </c>
      <c r="C28" s="90"/>
      <c r="D28" s="131">
        <v>2055</v>
      </c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68305</v>
      </c>
      <c r="E31" s="134">
        <f>IF(SUM(E21:E28)&lt;1," ",SUM(E21:E28))</f>
        <v>460</v>
      </c>
      <c r="F31" s="134">
        <f>IF(SUM(F21,F23,F25,F27,F28)&lt;1," ",SUM(F21,F23,F25,F27,F28))</f>
        <v>64</v>
      </c>
      <c r="H31" s="134">
        <f>IF(SUM(H25:H26)&lt;1," ",SUM(H25:H26))</f>
        <v>27</v>
      </c>
      <c r="I31" s="6"/>
      <c r="K31" s="19">
        <f>IF(SUM(K21:K28)&lt;1," ",SUM(K21:K28))</f>
        <v>1</v>
      </c>
      <c r="M31" s="19">
        <f>IF(SUM(M21:M28)&lt;1," ",SUM(M21:M28))</f>
        <v>166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68829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B17" workbookViewId="0">
      <selection activeCell="M29" sqref="M29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123</v>
      </c>
    </row>
    <row r="5" spans="1:16" ht="20.25" x14ac:dyDescent="0.3">
      <c r="A5" s="3"/>
      <c r="B5" s="3" t="s">
        <v>159</v>
      </c>
      <c r="C5" s="131">
        <v>187982</v>
      </c>
    </row>
    <row r="6" spans="1:16" ht="20.25" x14ac:dyDescent="0.3">
      <c r="A6" s="3"/>
      <c r="B6" s="3" t="s">
        <v>164</v>
      </c>
      <c r="C6" s="131">
        <v>114931</v>
      </c>
      <c r="D6" s="98" t="s">
        <v>165</v>
      </c>
    </row>
    <row r="7" spans="1:16" ht="20.25" x14ac:dyDescent="0.3">
      <c r="A7" s="3"/>
      <c r="B7" s="3" t="s">
        <v>2</v>
      </c>
      <c r="C7" s="131">
        <v>8</v>
      </c>
      <c r="D7" s="99" t="s">
        <v>160</v>
      </c>
    </row>
    <row r="8" spans="1:16" ht="20.25" x14ac:dyDescent="0.3">
      <c r="A8" s="3"/>
      <c r="B8" s="3" t="s">
        <v>3</v>
      </c>
      <c r="C8" s="131">
        <v>84</v>
      </c>
      <c r="D8" s="100" t="s">
        <v>4</v>
      </c>
    </row>
    <row r="9" spans="1:16" ht="20.25" x14ac:dyDescent="0.3">
      <c r="A9" s="3"/>
      <c r="B9" s="3" t="s">
        <v>3</v>
      </c>
      <c r="C9" s="131">
        <v>96</v>
      </c>
      <c r="D9" s="98" t="s">
        <v>5</v>
      </c>
    </row>
    <row r="10" spans="1:16" ht="20.25" x14ac:dyDescent="0.3">
      <c r="A10" s="3"/>
      <c r="B10" s="3" t="s">
        <v>56</v>
      </c>
      <c r="C10" s="131">
        <v>50496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40158</v>
      </c>
      <c r="D11" s="98" t="s">
        <v>167</v>
      </c>
    </row>
    <row r="12" spans="1:16" ht="20.25" x14ac:dyDescent="0.3">
      <c r="A12" s="3"/>
      <c r="B12" s="3" t="s">
        <v>56</v>
      </c>
      <c r="C12" s="131">
        <v>300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31508</v>
      </c>
      <c r="E21" s="131">
        <v>238</v>
      </c>
      <c r="F21" s="131">
        <v>22</v>
      </c>
      <c r="H21" s="15"/>
      <c r="I21" s="15"/>
      <c r="J21" s="14"/>
      <c r="K21" s="5">
        <v>0</v>
      </c>
      <c r="L21" s="98"/>
      <c r="M21" s="5">
        <v>43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42429</v>
      </c>
      <c r="E23" s="131">
        <v>437</v>
      </c>
      <c r="F23" s="131">
        <v>53</v>
      </c>
      <c r="H23" s="12" t="s">
        <v>16</v>
      </c>
      <c r="I23" s="12"/>
      <c r="J23" s="16"/>
      <c r="K23" s="5">
        <v>1</v>
      </c>
      <c r="L23" s="133"/>
      <c r="M23" s="5">
        <v>71</v>
      </c>
    </row>
    <row r="24" spans="1:13" ht="20.25" x14ac:dyDescent="0.3">
      <c r="A24" s="3"/>
      <c r="B24" s="13"/>
      <c r="C24" s="90" t="s">
        <v>14</v>
      </c>
      <c r="D24" s="131">
        <v>2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80</v>
      </c>
      <c r="E25" s="131">
        <v>4</v>
      </c>
      <c r="F25" s="131">
        <v>0</v>
      </c>
      <c r="H25" s="134">
        <f>IF(SUM(D25,E25,F25)&lt;1," ",SUM(D25,E25,F25))</f>
        <v>84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>
        <v>0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39485</v>
      </c>
      <c r="E27" s="131">
        <v>351</v>
      </c>
      <c r="F27" s="131">
        <v>53</v>
      </c>
      <c r="H27" s="17"/>
      <c r="I27" s="17"/>
      <c r="J27" s="14"/>
      <c r="K27" s="5">
        <v>1</v>
      </c>
      <c r="L27" s="98"/>
      <c r="M27" s="5">
        <v>39</v>
      </c>
    </row>
    <row r="28" spans="1:13" ht="20.25" x14ac:dyDescent="0.3">
      <c r="A28" s="3"/>
      <c r="B28" s="13" t="s">
        <v>20</v>
      </c>
      <c r="C28" s="90"/>
      <c r="D28" s="131">
        <v>269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113773</v>
      </c>
      <c r="E31" s="134">
        <f>IF(SUM(E21:E28)&lt;1," ",SUM(E21:E28))</f>
        <v>1030</v>
      </c>
      <c r="F31" s="134">
        <f>IF(SUM(F21,F23,F25,F27,F28)&lt;1," ",SUM(F21,F23,F25,F27,F28))</f>
        <v>128</v>
      </c>
      <c r="H31" s="134">
        <f>IF(SUM(H25:H26)&lt;1," ",SUM(H25:H26))</f>
        <v>84</v>
      </c>
      <c r="I31" s="6"/>
      <c r="K31" s="19">
        <f>IF(SUM(K21:K28)&lt;1," ",SUM(K21:K28))</f>
        <v>2</v>
      </c>
      <c r="M31" s="19">
        <f>IF(SUM(M21:M28)&lt;1," ",SUM(M21:M28))</f>
        <v>153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114931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5" workbookViewId="0">
      <selection activeCell="F8" sqref="F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34</v>
      </c>
    </row>
    <row r="5" spans="1:16" ht="20.25" x14ac:dyDescent="0.3">
      <c r="A5" s="3"/>
      <c r="B5" s="3" t="s">
        <v>159</v>
      </c>
      <c r="C5" s="131">
        <v>35464</v>
      </c>
    </row>
    <row r="6" spans="1:16" ht="20.25" x14ac:dyDescent="0.3">
      <c r="A6" s="3"/>
      <c r="B6" s="3" t="s">
        <v>164</v>
      </c>
      <c r="C6" s="131">
        <v>18590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6</v>
      </c>
      <c r="D8" s="100" t="s">
        <v>4</v>
      </c>
    </row>
    <row r="9" spans="1:16" ht="20.25" x14ac:dyDescent="0.3">
      <c r="A9" s="3"/>
      <c r="B9" s="3" t="s">
        <v>3</v>
      </c>
      <c r="C9" s="131">
        <v>4</v>
      </c>
      <c r="D9" s="98" t="s">
        <v>5</v>
      </c>
    </row>
    <row r="10" spans="1:16" ht="20.25" x14ac:dyDescent="0.3">
      <c r="A10" s="3"/>
      <c r="B10" s="3" t="s">
        <v>56</v>
      </c>
      <c r="C10" s="131">
        <v>5020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3774</v>
      </c>
      <c r="D11" s="98" t="s">
        <v>167</v>
      </c>
    </row>
    <row r="12" spans="1:16" ht="20.25" x14ac:dyDescent="0.3">
      <c r="A12" s="3"/>
      <c r="B12" s="3" t="s">
        <v>56</v>
      </c>
      <c r="C12" s="131">
        <v>33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6111</v>
      </c>
      <c r="E21" s="131">
        <v>50</v>
      </c>
      <c r="F21" s="131">
        <v>0</v>
      </c>
      <c r="H21" s="15"/>
      <c r="I21" s="15"/>
      <c r="J21" s="14"/>
      <c r="K21" s="5">
        <v>0</v>
      </c>
      <c r="L21" s="98"/>
      <c r="M21" s="5">
        <v>11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>
        <v>0</v>
      </c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8593</v>
      </c>
      <c r="E23" s="131">
        <v>64</v>
      </c>
      <c r="F23" s="131">
        <v>1</v>
      </c>
      <c r="H23" s="12" t="s">
        <v>16</v>
      </c>
      <c r="I23" s="12"/>
      <c r="J23" s="16"/>
      <c r="K23" s="5">
        <v>0</v>
      </c>
      <c r="L23" s="133"/>
      <c r="M23" s="5">
        <v>25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>
        <v>0</v>
      </c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</v>
      </c>
      <c r="E25" s="131">
        <v>1</v>
      </c>
      <c r="F25" s="131">
        <v>0</v>
      </c>
      <c r="H25" s="134">
        <f>IF(SUM(D25,E25,F25)&lt;1," ",SUM(D25,E25,F25))</f>
        <v>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>
        <v>0</v>
      </c>
      <c r="H26" s="134">
        <v>0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3709</v>
      </c>
      <c r="E27" s="131">
        <v>56</v>
      </c>
      <c r="F27" s="131">
        <v>0</v>
      </c>
      <c r="H27" s="17"/>
      <c r="I27" s="17"/>
      <c r="J27" s="14"/>
      <c r="K27" s="5">
        <v>0</v>
      </c>
      <c r="L27" s="98"/>
      <c r="M27" s="5">
        <v>8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18418</v>
      </c>
      <c r="E31" s="134">
        <f>IF(SUM(E21:E28)&lt;1," ",SUM(E21:E28))</f>
        <v>171</v>
      </c>
      <c r="F31" s="134">
        <f>IF(SUM(F21,F23,F25,F27,F28)&lt;1," ",SUM(F21,F23,F25,F27,F28))</f>
        <v>1</v>
      </c>
      <c r="H31" s="134">
        <f>IF(SUM(H25:H26)&lt;1," ",SUM(H25:H26))</f>
        <v>6</v>
      </c>
      <c r="I31" s="6"/>
      <c r="K31" s="19">
        <v>0</v>
      </c>
      <c r="M31" s="19">
        <f>IF(SUM(M21:M28)&lt;1," ",SUM(M21:M28))</f>
        <v>44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18590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1" workbookViewId="0">
      <selection activeCell="C34" sqref="C34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124</v>
      </c>
    </row>
    <row r="5" spans="1:16" ht="20.25" x14ac:dyDescent="0.3">
      <c r="A5" s="3"/>
      <c r="B5" s="3" t="s">
        <v>159</v>
      </c>
      <c r="C5" s="131">
        <v>14939</v>
      </c>
    </row>
    <row r="6" spans="1:16" ht="20.25" x14ac:dyDescent="0.3">
      <c r="A6" s="3"/>
      <c r="B6" s="3" t="s">
        <v>164</v>
      </c>
      <c r="C6" s="131">
        <v>7629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5</v>
      </c>
      <c r="D8" s="100" t="s">
        <v>4</v>
      </c>
    </row>
    <row r="9" spans="1:16" ht="20.25" x14ac:dyDescent="0.3">
      <c r="A9" s="3"/>
      <c r="B9" s="3" t="s">
        <v>3</v>
      </c>
      <c r="C9" s="131">
        <v>3</v>
      </c>
      <c r="D9" s="98" t="s">
        <v>5</v>
      </c>
    </row>
    <row r="10" spans="1:16" ht="20.25" x14ac:dyDescent="0.3">
      <c r="A10" s="3"/>
      <c r="B10" s="3" t="s">
        <v>56</v>
      </c>
      <c r="C10" s="131">
        <v>1889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1622</v>
      </c>
      <c r="D11" s="98" t="s">
        <v>167</v>
      </c>
    </row>
    <row r="12" spans="1:16" ht="20.25" x14ac:dyDescent="0.3">
      <c r="A12" s="3"/>
      <c r="B12" s="3" t="s">
        <v>56</v>
      </c>
      <c r="C12" s="131">
        <v>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2135</v>
      </c>
      <c r="E21" s="131">
        <v>23</v>
      </c>
      <c r="F21" s="131">
        <v>0</v>
      </c>
      <c r="H21" s="15"/>
      <c r="I21" s="15"/>
      <c r="J21" s="14"/>
      <c r="K21" s="5">
        <v>0</v>
      </c>
      <c r="L21" s="98"/>
      <c r="M21" s="5">
        <v>6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3803</v>
      </c>
      <c r="E23" s="131">
        <v>38</v>
      </c>
      <c r="F23" s="131">
        <v>3</v>
      </c>
      <c r="H23" s="12" t="s">
        <v>16</v>
      </c>
      <c r="I23" s="12"/>
      <c r="J23" s="16"/>
      <c r="K23" s="5">
        <v>0</v>
      </c>
      <c r="L23" s="133"/>
      <c r="M23" s="5">
        <v>13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</v>
      </c>
      <c r="E25" s="131">
        <v>0</v>
      </c>
      <c r="F25" s="131">
        <v>0</v>
      </c>
      <c r="H25" s="134">
        <f>IF(SUM(D25,E25,F25)&lt;1," ",SUM(D25,E25,F25))</f>
        <v>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1596</v>
      </c>
      <c r="E27" s="131">
        <v>24</v>
      </c>
      <c r="F27" s="131">
        <v>1</v>
      </c>
      <c r="H27" s="17"/>
      <c r="I27" s="17"/>
      <c r="J27" s="14"/>
      <c r="K27" s="5">
        <v>0</v>
      </c>
      <c r="L27" s="98"/>
      <c r="M27" s="5">
        <v>9</v>
      </c>
    </row>
    <row r="28" spans="1:13" ht="20.25" x14ac:dyDescent="0.3">
      <c r="A28" s="3"/>
      <c r="B28" s="13" t="s">
        <v>20</v>
      </c>
      <c r="C28" s="90"/>
      <c r="D28" s="131">
        <v>1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7540</v>
      </c>
      <c r="E31" s="134">
        <f>IF(SUM(E21:E28)&lt;1," ",SUM(E21:E28))</f>
        <v>85</v>
      </c>
      <c r="F31" s="134">
        <f>IF(SUM(F21,F23,F25,F27,F28)&lt;1," ",SUM(F21,F23,F25,F27,F28))</f>
        <v>4</v>
      </c>
      <c r="H31" s="134">
        <f>IF(SUM(H25:H26)&lt;1," ",SUM(H25:H26))</f>
        <v>5</v>
      </c>
      <c r="I31" s="6"/>
      <c r="K31" s="19" t="str">
        <f>IF(SUM(K21:K28)&lt;1," ",SUM(K21:K28))</f>
        <v xml:space="preserve"> </v>
      </c>
      <c r="M31" s="19">
        <f>IF(SUM(M21:M28)&lt;1," ",SUM(M21:M28))</f>
        <v>28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7629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9" workbookViewId="0">
      <selection activeCell="I35" sqref="I35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35</v>
      </c>
    </row>
    <row r="5" spans="1:16" ht="20.25" x14ac:dyDescent="0.3">
      <c r="A5" s="3"/>
      <c r="B5" s="3" t="s">
        <v>159</v>
      </c>
      <c r="C5" s="131">
        <v>9939</v>
      </c>
    </row>
    <row r="6" spans="1:16" ht="20.25" x14ac:dyDescent="0.3">
      <c r="A6" s="3"/>
      <c r="B6" s="3" t="s">
        <v>164</v>
      </c>
      <c r="C6" s="131">
        <v>5501</v>
      </c>
      <c r="D6" s="98" t="s">
        <v>165</v>
      </c>
    </row>
    <row r="7" spans="1:16" ht="20.25" x14ac:dyDescent="0.3">
      <c r="A7" s="3"/>
      <c r="B7" s="3" t="s">
        <v>2</v>
      </c>
      <c r="C7" s="131">
        <v>2</v>
      </c>
      <c r="D7" s="99" t="s">
        <v>160</v>
      </c>
    </row>
    <row r="8" spans="1:16" ht="20.25" x14ac:dyDescent="0.3">
      <c r="A8" s="3"/>
      <c r="B8" s="3" t="s">
        <v>3</v>
      </c>
      <c r="C8" s="131">
        <v>5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1804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1474</v>
      </c>
      <c r="D11" s="98" t="s">
        <v>167</v>
      </c>
    </row>
    <row r="12" spans="1:16" ht="20.25" x14ac:dyDescent="0.3">
      <c r="A12" s="3"/>
      <c r="B12" s="3" t="s">
        <v>56</v>
      </c>
      <c r="C12" s="131">
        <v>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1166</v>
      </c>
      <c r="E21" s="131">
        <v>0</v>
      </c>
      <c r="F21" s="131">
        <v>0</v>
      </c>
      <c r="H21" s="15"/>
      <c r="I21" s="15"/>
      <c r="J21" s="14"/>
      <c r="K21" s="5">
        <v>0</v>
      </c>
      <c r="L21" s="98"/>
      <c r="M21" s="5">
        <v>1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2769</v>
      </c>
      <c r="E23" s="131">
        <v>113</v>
      </c>
      <c r="F23" s="131">
        <v>3</v>
      </c>
      <c r="H23" s="12" t="s">
        <v>16</v>
      </c>
      <c r="I23" s="12"/>
      <c r="J23" s="16"/>
      <c r="K23" s="5">
        <v>0</v>
      </c>
      <c r="L23" s="133"/>
      <c r="M23" s="5">
        <v>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</v>
      </c>
      <c r="E25" s="131">
        <v>0</v>
      </c>
      <c r="F25" s="131">
        <v>0</v>
      </c>
      <c r="H25" s="134">
        <f>IF(SUM(D25,E25,F25)&lt;1," ",SUM(D25,E25,F25))</f>
        <v>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1435</v>
      </c>
      <c r="E27" s="131">
        <v>0</v>
      </c>
      <c r="F27" s="131">
        <v>10</v>
      </c>
      <c r="H27" s="17"/>
      <c r="I27" s="17"/>
      <c r="J27" s="14"/>
      <c r="K27" s="5">
        <v>0</v>
      </c>
      <c r="L27" s="98"/>
      <c r="M27" s="5">
        <v>8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5375</v>
      </c>
      <c r="E31" s="134">
        <f>IF(SUM(E21:E28)&lt;1," ",SUM(E21:E28))</f>
        <v>113</v>
      </c>
      <c r="F31" s="134">
        <f>IF(SUM(F21,F23,F25,F27,F28)&lt;1," ",SUM(F21,F23,F25,F27,F28))</f>
        <v>13</v>
      </c>
      <c r="H31" s="134">
        <f>IF(SUM(H25:H26)&lt;1," ",SUM(H25:H26))</f>
        <v>5</v>
      </c>
      <c r="I31" s="6"/>
      <c r="K31" s="19" t="str">
        <f>IF(SUM(K21:K28)&lt;1," ",SUM(K21:K28))</f>
        <v xml:space="preserve"> </v>
      </c>
      <c r="M31" s="19">
        <f>IF(SUM(M21:M28)&lt;1," ",SUM(M21:M28))</f>
        <v>16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5501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21" workbookViewId="0">
      <selection activeCell="C8" sqref="C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125</v>
      </c>
    </row>
    <row r="5" spans="1:16" ht="20.25" x14ac:dyDescent="0.3">
      <c r="A5" s="3"/>
      <c r="B5" s="3" t="s">
        <v>159</v>
      </c>
      <c r="C5" s="131">
        <v>0</v>
      </c>
    </row>
    <row r="6" spans="1:16" ht="20.25" x14ac:dyDescent="0.3">
      <c r="A6" s="3"/>
      <c r="B6" s="3" t="s">
        <v>164</v>
      </c>
      <c r="C6" s="131">
        <v>272952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642</v>
      </c>
      <c r="D8" s="100" t="s">
        <v>4</v>
      </c>
    </row>
    <row r="9" spans="1:16" ht="20.25" x14ac:dyDescent="0.3">
      <c r="A9" s="3"/>
      <c r="B9" s="3" t="s">
        <v>3</v>
      </c>
      <c r="C9" s="131">
        <v>767</v>
      </c>
      <c r="D9" s="98" t="s">
        <v>5</v>
      </c>
    </row>
    <row r="10" spans="1:16" ht="20.25" x14ac:dyDescent="0.3">
      <c r="A10" s="3"/>
      <c r="B10" s="3" t="s">
        <v>56</v>
      </c>
      <c r="C10" s="131">
        <v>81548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54963</v>
      </c>
      <c r="D11" s="98" t="s">
        <v>167</v>
      </c>
    </row>
    <row r="12" spans="1:16" ht="20.25" x14ac:dyDescent="0.3">
      <c r="A12" s="3"/>
      <c r="B12" s="3" t="s">
        <v>56</v>
      </c>
      <c r="C12" s="131">
        <v>796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73224</v>
      </c>
      <c r="E21" s="131">
        <v>402</v>
      </c>
      <c r="F21" s="131">
        <v>0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142592</v>
      </c>
      <c r="E23" s="131">
        <v>954</v>
      </c>
      <c r="F23" s="131">
        <v>0</v>
      </c>
      <c r="H23" s="12" t="s">
        <v>16</v>
      </c>
      <c r="I23" s="12"/>
      <c r="J23" s="16"/>
      <c r="K23" s="5">
        <v>2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631</v>
      </c>
      <c r="E25" s="131">
        <v>11</v>
      </c>
      <c r="F25" s="131">
        <v>0</v>
      </c>
      <c r="H25" s="134">
        <f>IF(SUM(D25,E25,F25)&lt;1," ",SUM(D25,E25,F25))</f>
        <v>642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54286</v>
      </c>
      <c r="E27" s="131">
        <v>852</v>
      </c>
      <c r="F27" s="131">
        <v>0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270733</v>
      </c>
      <c r="E31" s="134">
        <f>IF(SUM(E21:E28)&lt;1," ",SUM(E21:E28))</f>
        <v>2219</v>
      </c>
      <c r="F31" s="134" t="str">
        <f>IF(SUM(F21,F23,F25,F27,F28)&lt;1," ",SUM(F21,F23,F25,F27,F28))</f>
        <v xml:space="preserve"> </v>
      </c>
      <c r="H31" s="134">
        <f>IF(SUM(H25:H26)&lt;1," ",SUM(H25:H26))</f>
        <v>642</v>
      </c>
      <c r="I31" s="6"/>
      <c r="K31" s="19">
        <f>IF(SUM(K21:K28)&lt;1," ",SUM(K21:K28))</f>
        <v>2</v>
      </c>
      <c r="M31" s="19" t="str">
        <f>IF(SUM(M21:M28)&lt;1," ",SUM(M21:M28))</f>
        <v xml:space="preserve"> 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272952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0" workbookViewId="0">
      <selection activeCell="K35" sqref="K35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51</v>
      </c>
    </row>
    <row r="5" spans="1:16" ht="20.25" x14ac:dyDescent="0.3">
      <c r="A5" s="3"/>
      <c r="B5" s="3" t="s">
        <v>159</v>
      </c>
      <c r="C5" s="131">
        <v>200953</v>
      </c>
    </row>
    <row r="6" spans="1:16" ht="20.25" x14ac:dyDescent="0.3">
      <c r="A6" s="3"/>
      <c r="B6" s="3" t="s">
        <v>164</v>
      </c>
      <c r="C6" s="131">
        <v>99067</v>
      </c>
      <c r="D6" s="98" t="s">
        <v>165</v>
      </c>
    </row>
    <row r="7" spans="1:16" ht="20.25" x14ac:dyDescent="0.3">
      <c r="A7" s="3"/>
      <c r="B7" s="3" t="s">
        <v>2</v>
      </c>
      <c r="C7" s="131">
        <v>8</v>
      </c>
      <c r="D7" s="99" t="s">
        <v>160</v>
      </c>
    </row>
    <row r="8" spans="1:16" ht="20.25" x14ac:dyDescent="0.3">
      <c r="A8" s="3"/>
      <c r="B8" s="3" t="s">
        <v>3</v>
      </c>
      <c r="C8" s="131">
        <v>43</v>
      </c>
      <c r="D8" s="100" t="s">
        <v>4</v>
      </c>
    </row>
    <row r="9" spans="1:16" ht="20.25" x14ac:dyDescent="0.3">
      <c r="A9" s="3"/>
      <c r="B9" s="3" t="s">
        <v>3</v>
      </c>
      <c r="C9" s="131">
        <v>42</v>
      </c>
      <c r="D9" s="98" t="s">
        <v>5</v>
      </c>
    </row>
    <row r="10" spans="1:16" ht="20.25" x14ac:dyDescent="0.3">
      <c r="A10" s="3"/>
      <c r="B10" s="3" t="s">
        <v>56</v>
      </c>
      <c r="C10" s="131">
        <v>41007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27052</v>
      </c>
      <c r="D11" s="98" t="s">
        <v>167</v>
      </c>
    </row>
    <row r="12" spans="1:16" ht="20.25" x14ac:dyDescent="0.3">
      <c r="A12" s="3"/>
      <c r="B12" s="3" t="s">
        <v>56</v>
      </c>
      <c r="C12" s="131">
        <v>403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18316</v>
      </c>
      <c r="E21" s="131">
        <v>95</v>
      </c>
      <c r="F21" s="131">
        <v>10</v>
      </c>
      <c r="H21" s="15"/>
      <c r="I21" s="15"/>
      <c r="J21" s="14"/>
      <c r="K21" s="5">
        <v>0</v>
      </c>
      <c r="L21" s="98"/>
      <c r="M21" s="5">
        <v>31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53125</v>
      </c>
      <c r="E23" s="131">
        <v>346</v>
      </c>
      <c r="F23" s="131">
        <v>80</v>
      </c>
      <c r="H23" s="12" t="s">
        <v>16</v>
      </c>
      <c r="I23" s="12"/>
      <c r="J23" s="16"/>
      <c r="K23" s="5">
        <v>2</v>
      </c>
      <c r="L23" s="133"/>
      <c r="M23" s="5">
        <v>130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43</v>
      </c>
      <c r="E25" s="131">
        <v>0</v>
      </c>
      <c r="F25" s="131">
        <v>0</v>
      </c>
      <c r="H25" s="134">
        <f>IF(SUM(D25,E25,F25)&lt;1," ",SUM(D25,E25,F25))</f>
        <v>43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26672</v>
      </c>
      <c r="E27" s="131">
        <v>290</v>
      </c>
      <c r="F27" s="131">
        <v>90</v>
      </c>
      <c r="H27" s="17"/>
      <c r="I27" s="17"/>
      <c r="J27" s="14"/>
      <c r="K27" s="5">
        <v>0</v>
      </c>
      <c r="L27" s="98"/>
      <c r="M27" s="5">
        <v>44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98156</v>
      </c>
      <c r="E31" s="134">
        <f>IF(SUM(E21:E28)&lt;1," ",SUM(E21:E28))</f>
        <v>731</v>
      </c>
      <c r="F31" s="134">
        <f>IF(SUM(F21,F23,F25,F27,F28)&lt;1," ",SUM(F21,F23,F25,F27,F28))</f>
        <v>180</v>
      </c>
      <c r="H31" s="134">
        <f>IF(SUM(H25:H26)&lt;1," ",SUM(H25:H26))</f>
        <v>43</v>
      </c>
      <c r="I31" s="6"/>
      <c r="K31" s="19">
        <f>IF(SUM(K21:K28)&lt;1," ",SUM(K21:K28))</f>
        <v>2</v>
      </c>
      <c r="M31" s="19">
        <f>IF(SUM(M21:M28)&lt;1," ",SUM(M21:M28))</f>
        <v>205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99067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6" workbookViewId="0">
      <selection activeCell="C12" sqref="C12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36</v>
      </c>
    </row>
    <row r="5" spans="1:16" ht="20.25" x14ac:dyDescent="0.3">
      <c r="A5" s="3"/>
      <c r="B5" s="3" t="s">
        <v>159</v>
      </c>
      <c r="C5" s="131">
        <v>71860</v>
      </c>
    </row>
    <row r="6" spans="1:16" ht="20.25" x14ac:dyDescent="0.3">
      <c r="A6" s="3"/>
      <c r="B6" s="3" t="s">
        <v>164</v>
      </c>
      <c r="C6" s="131">
        <v>38393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41</v>
      </c>
      <c r="D8" s="100" t="s">
        <v>4</v>
      </c>
    </row>
    <row r="9" spans="1:16" ht="20.25" x14ac:dyDescent="0.3">
      <c r="A9" s="3"/>
      <c r="B9" s="3" t="s">
        <v>3</v>
      </c>
      <c r="C9" s="131">
        <v>21</v>
      </c>
      <c r="D9" s="98" t="s">
        <v>5</v>
      </c>
    </row>
    <row r="10" spans="1:16" ht="20.25" x14ac:dyDescent="0.3">
      <c r="A10" s="3"/>
      <c r="B10" s="3" t="s">
        <v>56</v>
      </c>
      <c r="C10" s="131">
        <v>11264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8995</v>
      </c>
      <c r="D11" s="98" t="s">
        <v>167</v>
      </c>
    </row>
    <row r="12" spans="1:16" ht="20.25" x14ac:dyDescent="0.3">
      <c r="A12" s="3"/>
      <c r="B12" s="3" t="s">
        <v>56</v>
      </c>
      <c r="C12" s="131">
        <v>89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13862</v>
      </c>
      <c r="E21" s="131">
        <v>103</v>
      </c>
      <c r="F21" s="131">
        <v>12</v>
      </c>
      <c r="H21" s="15"/>
      <c r="I21" s="15"/>
      <c r="J21" s="14"/>
      <c r="K21" s="5">
        <v>0</v>
      </c>
      <c r="L21" s="98"/>
      <c r="M21" s="5">
        <v>19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15209</v>
      </c>
      <c r="E23" s="131">
        <v>147</v>
      </c>
      <c r="F23" s="131">
        <v>23</v>
      </c>
      <c r="H23" s="12" t="s">
        <v>16</v>
      </c>
      <c r="I23" s="12"/>
      <c r="J23" s="16"/>
      <c r="K23" s="5">
        <v>0</v>
      </c>
      <c r="L23" s="133"/>
      <c r="M23" s="5">
        <v>53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40</v>
      </c>
      <c r="E25" s="131">
        <v>0</v>
      </c>
      <c r="F25" s="131">
        <v>1</v>
      </c>
      <c r="H25" s="134">
        <f>IF(SUM(D25,E25,F25)&lt;1," ",SUM(D25,E25,F25))</f>
        <v>41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8847</v>
      </c>
      <c r="E27" s="131">
        <v>91</v>
      </c>
      <c r="F27" s="131">
        <v>55</v>
      </c>
      <c r="H27" s="17"/>
      <c r="I27" s="17"/>
      <c r="J27" s="14"/>
      <c r="K27" s="5">
        <v>0</v>
      </c>
      <c r="L27" s="98"/>
      <c r="M27" s="5">
        <v>31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37958</v>
      </c>
      <c r="E31" s="134">
        <f>IF(SUM(E21:E28)&lt;1," ",SUM(E21:E28))</f>
        <v>341</v>
      </c>
      <c r="F31" s="134">
        <f>IF(SUM(F21,F23,F25,F27,F28)&lt;1," ",SUM(F21,F23,F25,F27,F28))</f>
        <v>91</v>
      </c>
      <c r="H31" s="134">
        <f>IF(SUM(H25:H26)&lt;1," ",SUM(H25:H26))</f>
        <v>41</v>
      </c>
      <c r="I31" s="6"/>
      <c r="K31" s="19" t="str">
        <f>IF(SUM(K21:K28)&lt;1," ",SUM(K21:K28))</f>
        <v xml:space="preserve"> </v>
      </c>
      <c r="M31" s="19">
        <f>IF(SUM(M21:M28)&lt;1," ",SUM(M21:M28))</f>
        <v>103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38390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5" workbookViewId="0">
      <selection activeCell="M31" sqref="M31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37</v>
      </c>
    </row>
    <row r="5" spans="1:16" ht="20.25" x14ac:dyDescent="0.3">
      <c r="A5" s="3"/>
      <c r="B5" s="3" t="s">
        <v>159</v>
      </c>
      <c r="C5" s="131">
        <v>7246</v>
      </c>
    </row>
    <row r="6" spans="1:16" ht="20.25" x14ac:dyDescent="0.3">
      <c r="A6" s="3"/>
      <c r="B6" s="3" t="s">
        <v>164</v>
      </c>
      <c r="C6" s="131">
        <v>4389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10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1516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1108</v>
      </c>
      <c r="D11" s="98" t="s">
        <v>167</v>
      </c>
    </row>
    <row r="12" spans="1:16" ht="20.25" x14ac:dyDescent="0.3">
      <c r="A12" s="3"/>
      <c r="B12" s="3" t="s">
        <v>56</v>
      </c>
      <c r="C12" s="131">
        <v>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1013</v>
      </c>
      <c r="E21" s="131">
        <v>4</v>
      </c>
      <c r="F21" s="131">
        <v>1</v>
      </c>
      <c r="H21" s="15"/>
      <c r="I21" s="15"/>
      <c r="J21" s="14"/>
      <c r="K21" s="5">
        <v>0</v>
      </c>
      <c r="L21" s="98"/>
      <c r="M21" s="5">
        <v>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2212</v>
      </c>
      <c r="E23" s="131">
        <v>34</v>
      </c>
      <c r="F23" s="131">
        <v>7</v>
      </c>
      <c r="H23" s="12" t="s">
        <v>16</v>
      </c>
      <c r="I23" s="12"/>
      <c r="J23" s="16"/>
      <c r="K23" s="5">
        <v>0</v>
      </c>
      <c r="L23" s="133"/>
      <c r="M23" s="5">
        <v>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10</v>
      </c>
      <c r="E25" s="131">
        <v>0</v>
      </c>
      <c r="F25" s="131">
        <v>0</v>
      </c>
      <c r="H25" s="134">
        <f>IF(SUM(D25,E25,F25)&lt;1," ",SUM(D25,E25,F25))</f>
        <v>10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1080</v>
      </c>
      <c r="E27" s="131">
        <v>23</v>
      </c>
      <c r="F27" s="131">
        <v>5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4315</v>
      </c>
      <c r="E31" s="134">
        <f>IF(SUM(E21:E28)&lt;1," ",SUM(E21:E28))</f>
        <v>61</v>
      </c>
      <c r="F31" s="134">
        <f>IF(SUM(F21,F23,F25,F27,F28)&lt;1," ",SUM(F21,F23,F25,F27,F28))</f>
        <v>13</v>
      </c>
      <c r="H31" s="134">
        <f>IF(SUM(H25:H26)&lt;1," ",SUM(H25:H26))</f>
        <v>10</v>
      </c>
      <c r="I31" s="6"/>
      <c r="K31" s="19" t="str">
        <f>IF(SUM(K21:K28)&lt;1," ",SUM(K21:K28))</f>
        <v xml:space="preserve"> </v>
      </c>
      <c r="M31" s="19">
        <f>IF(SUM(M21:M28)&lt;1," ",SUM(M21:M28))</f>
        <v>9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4389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N29" sqref="N29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126</v>
      </c>
    </row>
    <row r="5" spans="1:16" ht="20.25" x14ac:dyDescent="0.3">
      <c r="A5" s="3"/>
      <c r="B5" s="3" t="s">
        <v>159</v>
      </c>
      <c r="C5" s="131">
        <v>28990</v>
      </c>
    </row>
    <row r="6" spans="1:16" ht="20.25" x14ac:dyDescent="0.3">
      <c r="A6" s="3"/>
      <c r="B6" s="3" t="s">
        <v>164</v>
      </c>
      <c r="C6" s="131">
        <v>17706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2</v>
      </c>
      <c r="D8" s="100" t="s">
        <v>4</v>
      </c>
    </row>
    <row r="9" spans="1:16" ht="20.25" x14ac:dyDescent="0.3">
      <c r="A9" s="3"/>
      <c r="B9" s="3" t="s">
        <v>3</v>
      </c>
      <c r="C9" s="131">
        <v>4</v>
      </c>
      <c r="D9" s="98" t="s">
        <v>5</v>
      </c>
    </row>
    <row r="10" spans="1:16" ht="20.25" x14ac:dyDescent="0.3">
      <c r="A10" s="3"/>
      <c r="B10" s="3" t="s">
        <v>56</v>
      </c>
      <c r="C10" s="131">
        <v>4367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3448</v>
      </c>
      <c r="D11" s="98" t="s">
        <v>167</v>
      </c>
    </row>
    <row r="12" spans="1:16" ht="20.25" x14ac:dyDescent="0.3">
      <c r="A12" s="3"/>
      <c r="B12" s="3" t="s">
        <v>56</v>
      </c>
      <c r="C12" s="131">
        <v>54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4" ht="20.25" x14ac:dyDescent="0.3">
      <c r="A17" s="3"/>
      <c r="B17" s="10"/>
      <c r="C17" s="11"/>
      <c r="D17" s="88"/>
    </row>
    <row r="18" spans="1:14" ht="20.25" x14ac:dyDescent="0.3">
      <c r="A18" s="3"/>
      <c r="B18" s="3"/>
      <c r="D18" s="170" t="s">
        <v>217</v>
      </c>
    </row>
    <row r="19" spans="1:14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4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4" ht="20.25" x14ac:dyDescent="0.3">
      <c r="A21" s="3"/>
      <c r="B21" s="13" t="s">
        <v>12</v>
      </c>
      <c r="C21" s="90" t="s">
        <v>13</v>
      </c>
      <c r="D21" s="131">
        <v>5146</v>
      </c>
      <c r="E21" s="131">
        <v>10</v>
      </c>
      <c r="F21" s="131">
        <v>1</v>
      </c>
      <c r="H21" s="15"/>
      <c r="I21" s="15"/>
      <c r="J21" s="14"/>
      <c r="K21" s="5">
        <v>0</v>
      </c>
      <c r="L21" s="98"/>
      <c r="M21" s="5">
        <v>7</v>
      </c>
    </row>
    <row r="22" spans="1:14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4" ht="20.25" x14ac:dyDescent="0.3">
      <c r="A23" s="3"/>
      <c r="B23" s="13" t="s">
        <v>15</v>
      </c>
      <c r="C23" s="90" t="s">
        <v>13</v>
      </c>
      <c r="D23" s="131">
        <v>9058</v>
      </c>
      <c r="E23" s="131">
        <v>36</v>
      </c>
      <c r="F23" s="131">
        <v>7</v>
      </c>
      <c r="H23" s="12" t="s">
        <v>16</v>
      </c>
      <c r="I23" s="12"/>
      <c r="J23" s="16"/>
      <c r="K23" s="5">
        <v>0</v>
      </c>
      <c r="L23" s="133"/>
      <c r="M23" s="5">
        <v>3</v>
      </c>
    </row>
    <row r="24" spans="1:14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4" ht="20.25" x14ac:dyDescent="0.3">
      <c r="A25" s="3"/>
      <c r="B25" s="13" t="s">
        <v>18</v>
      </c>
      <c r="C25" s="90" t="s">
        <v>13</v>
      </c>
      <c r="D25" s="131">
        <v>2</v>
      </c>
      <c r="E25" s="131">
        <v>0</v>
      </c>
      <c r="F25" s="131">
        <v>0</v>
      </c>
      <c r="H25" s="134">
        <f>IF(SUM(D25,E25,F25)&lt;1," ",SUM(D25,E25,F25))</f>
        <v>2</v>
      </c>
      <c r="I25" s="6"/>
      <c r="J25" s="16"/>
      <c r="K25" s="5">
        <v>0</v>
      </c>
      <c r="L25" s="133"/>
      <c r="M25" s="5">
        <v>0</v>
      </c>
    </row>
    <row r="26" spans="1:14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4" ht="20.25" x14ac:dyDescent="0.3">
      <c r="A27" s="3"/>
      <c r="B27" s="13" t="s">
        <v>19</v>
      </c>
      <c r="C27" s="90" t="s">
        <v>13</v>
      </c>
      <c r="D27" s="131">
        <v>3403</v>
      </c>
      <c r="E27" s="131">
        <v>43</v>
      </c>
      <c r="F27" s="131">
        <v>0</v>
      </c>
      <c r="H27" s="17"/>
      <c r="I27" s="17"/>
      <c r="J27" s="14"/>
      <c r="K27" s="5">
        <v>0</v>
      </c>
      <c r="L27" s="98"/>
      <c r="M27" s="5">
        <v>5</v>
      </c>
    </row>
    <row r="28" spans="1:14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4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  <c r="N29" s="1" t="s">
        <v>226</v>
      </c>
    </row>
    <row r="30" spans="1:14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4" ht="20.25" x14ac:dyDescent="0.3">
      <c r="A31" s="3"/>
      <c r="B31" s="3"/>
      <c r="C31" s="18" t="s">
        <v>27</v>
      </c>
      <c r="D31" s="134">
        <f>IF(SUM(D21:D28)&lt;1," ",SUM(D21:D28))</f>
        <v>17609</v>
      </c>
      <c r="E31" s="134">
        <f>IF(SUM(E21:E28)&lt;1," ",SUM(E21:E28))</f>
        <v>89</v>
      </c>
      <c r="F31" s="134">
        <f>IF(SUM(F21,F23,F25,F27,F28)&lt;1," ",SUM(F21,F23,F25,F27,F28))</f>
        <v>8</v>
      </c>
      <c r="H31" s="134">
        <f>IF(SUM(H25:H26)&lt;1," ",SUM(H25:H26))</f>
        <v>2</v>
      </c>
      <c r="I31" s="6"/>
      <c r="K31" s="19" t="str">
        <f>IF(SUM(K21:K28)&lt;1," ",SUM(K21:K28))</f>
        <v xml:space="preserve"> </v>
      </c>
      <c r="M31" s="19">
        <f>IF(SUM(M21:M28)&lt;1," ",SUM(M21:M28))</f>
        <v>15</v>
      </c>
    </row>
    <row r="32" spans="1:14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17706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K31" sqref="K31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127</v>
      </c>
    </row>
    <row r="5" spans="1:16" ht="20.25" x14ac:dyDescent="0.3">
      <c r="A5" s="3"/>
      <c r="B5" s="3" t="s">
        <v>159</v>
      </c>
      <c r="C5" s="131">
        <v>11099</v>
      </c>
    </row>
    <row r="6" spans="1:16" ht="20.25" x14ac:dyDescent="0.3">
      <c r="A6" s="3"/>
      <c r="B6" s="3" t="s">
        <v>164</v>
      </c>
      <c r="C6" s="131">
        <v>6056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1586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1389</v>
      </c>
      <c r="D11" s="98" t="s">
        <v>167</v>
      </c>
    </row>
    <row r="12" spans="1:16" ht="20.25" x14ac:dyDescent="0.3">
      <c r="A12" s="3"/>
      <c r="B12" s="3" t="s">
        <v>56</v>
      </c>
      <c r="C12" s="131">
        <v>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1027</v>
      </c>
      <c r="E21" s="131">
        <v>8</v>
      </c>
      <c r="F21" s="131">
        <v>0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3597</v>
      </c>
      <c r="E23" s="131">
        <v>31</v>
      </c>
      <c r="F23" s="131">
        <v>1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</v>
      </c>
      <c r="E25" s="131">
        <v>0</v>
      </c>
      <c r="F25" s="131">
        <v>0</v>
      </c>
      <c r="H25" s="134">
        <f>IF(SUM(D25,E25,F25)&lt;1," ",SUM(D25,E25,F25))</f>
        <v>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1355</v>
      </c>
      <c r="E27" s="131">
        <v>34</v>
      </c>
      <c r="F27" s="131">
        <v>0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5982</v>
      </c>
      <c r="E31" s="134">
        <f>IF(SUM(E21:E28)&lt;1," ",SUM(E21:E28))</f>
        <v>73</v>
      </c>
      <c r="F31" s="134">
        <f>IF(SUM(F21,F23,F25,F27,F28)&lt;1," ",SUM(F21,F23,F25,F27,F28))</f>
        <v>1</v>
      </c>
      <c r="H31" s="134">
        <f>IF(SUM(H25:H26)&lt;1," ",SUM(H25:H26))</f>
        <v>3</v>
      </c>
      <c r="I31" s="6"/>
      <c r="K31" s="19" t="str">
        <f>IF(SUM(K21:K28)&lt;1," ",SUM(K21:K28))</f>
        <v xml:space="preserve"> </v>
      </c>
      <c r="M31" s="19" t="str">
        <f>IF(SUM(M21:M28)&lt;1," ",SUM(M21:M28))</f>
        <v xml:space="preserve"> 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6056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20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128</v>
      </c>
    </row>
    <row r="5" spans="1:16" ht="20.25" x14ac:dyDescent="0.3">
      <c r="A5" s="3"/>
      <c r="B5" s="3" t="s">
        <v>159</v>
      </c>
      <c r="C5" s="131">
        <v>5998</v>
      </c>
    </row>
    <row r="6" spans="1:16" ht="20.25" x14ac:dyDescent="0.3">
      <c r="A6" s="3"/>
      <c r="B6" s="3" t="s">
        <v>164</v>
      </c>
      <c r="C6" s="131">
        <v>3077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0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746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771</v>
      </c>
      <c r="D11" s="98" t="s">
        <v>167</v>
      </c>
    </row>
    <row r="12" spans="1:16" ht="20.25" x14ac:dyDescent="0.3">
      <c r="A12" s="3"/>
      <c r="B12" s="3" t="s">
        <v>56</v>
      </c>
      <c r="C12" s="131">
        <v>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245</v>
      </c>
      <c r="E21" s="131">
        <v>0</v>
      </c>
      <c r="F21" s="131">
        <v>0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2820+M23</f>
        <v>2832</v>
      </c>
      <c r="E23" s="131">
        <v>0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12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0</v>
      </c>
      <c r="E25" s="131">
        <v>0</v>
      </c>
      <c r="F25" s="131">
        <v>0</v>
      </c>
      <c r="H25" s="134" t="str">
        <f>IF(SUM(D25,E25,F25)&lt;1," ",SUM(D25,E25,F25))</f>
        <v xml:space="preserve"> 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0</v>
      </c>
      <c r="E27" s="131">
        <v>0</v>
      </c>
      <c r="F27" s="131">
        <v>0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3077</v>
      </c>
      <c r="E31" s="134" t="str">
        <f>IF(SUM(E21:E28)&lt;1," ",SUM(E21:E28))</f>
        <v xml:space="preserve"> </v>
      </c>
      <c r="F31" s="134" t="str">
        <f>IF(SUM(F21,F23,F25,F27,F28)&lt;1," ",SUM(F21,F23,F25,F27,F28))</f>
        <v xml:space="preserve"> </v>
      </c>
      <c r="H31" s="134" t="str">
        <f>IF(SUM(H25:H26)&lt;1," ",SUM(H25:H26))</f>
        <v xml:space="preserve"> </v>
      </c>
      <c r="I31" s="6"/>
      <c r="K31" s="19" t="str">
        <f>IF(SUM(K21:K28)&lt;1," ",SUM(K21:K28))</f>
        <v xml:space="preserve"> </v>
      </c>
      <c r="M31" s="19">
        <f>IF(SUM(M21:M28)&lt;1," ",SUM(M21:M28))</f>
        <v>12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Not 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3077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F17" sqref="F17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38</v>
      </c>
    </row>
    <row r="5" spans="1:16" ht="20.25" x14ac:dyDescent="0.3">
      <c r="A5" s="3"/>
      <c r="B5" s="3" t="s">
        <v>159</v>
      </c>
      <c r="C5" s="131">
        <v>9519</v>
      </c>
    </row>
    <row r="6" spans="1:16" ht="20.25" x14ac:dyDescent="0.3">
      <c r="A6" s="3"/>
      <c r="B6" s="3" t="s">
        <v>164</v>
      </c>
      <c r="C6" s="131">
        <v>5221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13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1489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1090</v>
      </c>
      <c r="D11" s="98" t="s">
        <v>167</v>
      </c>
    </row>
    <row r="12" spans="1:16" ht="20.25" x14ac:dyDescent="0.3">
      <c r="A12" s="3"/>
      <c r="B12" s="3" t="s">
        <v>56</v>
      </c>
      <c r="C12" s="131">
        <v>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1819</v>
      </c>
      <c r="E21" s="131">
        <v>10</v>
      </c>
      <c r="F21" s="131">
        <v>1</v>
      </c>
      <c r="H21" s="15"/>
      <c r="I21" s="15"/>
      <c r="J21" s="14"/>
      <c r="K21" s="5">
        <v>0</v>
      </c>
      <c r="L21" s="98"/>
      <c r="M21" s="5">
        <v>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2266</v>
      </c>
      <c r="E23" s="131">
        <v>19</v>
      </c>
      <c r="F23" s="131">
        <v>3</v>
      </c>
      <c r="H23" s="12" t="s">
        <v>16</v>
      </c>
      <c r="I23" s="12"/>
      <c r="J23" s="16"/>
      <c r="K23" s="5">
        <v>0</v>
      </c>
      <c r="L23" s="133"/>
      <c r="M23" s="5">
        <v>4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12</v>
      </c>
      <c r="E25" s="131">
        <v>0</v>
      </c>
      <c r="F25" s="131">
        <v>1</v>
      </c>
      <c r="H25" s="134">
        <f>IF(SUM(D25,E25,F25)&lt;1," ",SUM(D25,E25,F25))</f>
        <v>13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1078</v>
      </c>
      <c r="E27" s="131">
        <v>6</v>
      </c>
      <c r="F27" s="131">
        <v>6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5175</v>
      </c>
      <c r="E31" s="134">
        <f>IF(SUM(E21:E28)&lt;1," ",SUM(E21:E28))</f>
        <v>35</v>
      </c>
      <c r="F31" s="134">
        <f>IF(SUM(F21,F23,F25,F27,F28)&lt;1," ",SUM(F21,F23,F25,F27,F28))</f>
        <v>11</v>
      </c>
      <c r="H31" s="134">
        <f>IF(SUM(H25:H26)&lt;1," ",SUM(H25:H26))</f>
        <v>13</v>
      </c>
      <c r="I31" s="6"/>
      <c r="K31" s="19" t="str">
        <f>IF(SUM(K21:K28)&lt;1," ",SUM(K21:K28))</f>
        <v xml:space="preserve"> </v>
      </c>
      <c r="M31" s="19">
        <f>IF(SUM(M21:M28)&lt;1," ",SUM(M21:M28))</f>
        <v>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5221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110</v>
      </c>
    </row>
    <row r="5" spans="1:16" ht="20.25" x14ac:dyDescent="0.3">
      <c r="A5" s="3"/>
      <c r="B5" s="3" t="s">
        <v>159</v>
      </c>
      <c r="C5" s="131">
        <v>7765</v>
      </c>
    </row>
    <row r="6" spans="1:16" ht="20.25" x14ac:dyDescent="0.3">
      <c r="A6" s="3"/>
      <c r="B6" s="3" t="s">
        <v>164</v>
      </c>
      <c r="C6" s="131">
        <v>3770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2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1470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1047</v>
      </c>
      <c r="D11" s="98" t="s">
        <v>167</v>
      </c>
    </row>
    <row r="12" spans="1:16" ht="20.25" x14ac:dyDescent="0.3">
      <c r="A12" s="3"/>
      <c r="B12" s="3" t="s">
        <v>56</v>
      </c>
      <c r="C12" s="131">
        <v>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653</v>
      </c>
      <c r="E21" s="131">
        <v>8</v>
      </c>
      <c r="F21" s="131">
        <v>1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2</v>
      </c>
    </row>
    <row r="23" spans="1:13" ht="20.25" x14ac:dyDescent="0.3">
      <c r="A23" s="3"/>
      <c r="B23" s="13" t="s">
        <v>15</v>
      </c>
      <c r="C23" s="90" t="s">
        <v>13</v>
      </c>
      <c r="D23" s="131">
        <v>2038</v>
      </c>
      <c r="E23" s="131">
        <v>12</v>
      </c>
      <c r="F23" s="131">
        <v>7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</v>
      </c>
      <c r="E25" s="131">
        <v>0</v>
      </c>
      <c r="F25" s="131">
        <v>0</v>
      </c>
      <c r="H25" s="134">
        <f>IF(SUM(D25,E25,F25)&lt;1," ",SUM(D25,E25,F25))</f>
        <v>2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1031</v>
      </c>
      <c r="E27" s="131">
        <v>15</v>
      </c>
      <c r="F27" s="131">
        <v>2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1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3725</v>
      </c>
      <c r="E31" s="134">
        <f>IF(SUM(E21:E28)&lt;1," ",SUM(E21:E28))</f>
        <v>35</v>
      </c>
      <c r="F31" s="134">
        <f>IF(SUM(F21,F23,F25,F27,F28)&lt;1," ",SUM(F21,F23,F25,F27,F28))</f>
        <v>10</v>
      </c>
      <c r="H31" s="134">
        <f>IF(SUM(H25:H26)&lt;1," ",SUM(H25:H26))</f>
        <v>2</v>
      </c>
      <c r="I31" s="6"/>
      <c r="K31" s="19" t="str">
        <f>IF(SUM(K21:K28)&lt;1," ",SUM(K21:K28))</f>
        <v xml:space="preserve"> </v>
      </c>
      <c r="M31" s="19">
        <f>IF(SUM(M21:M28)&lt;1," ",SUM(M21:M28))</f>
        <v>2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3770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IV75"/>
  <sheetViews>
    <sheetView topLeftCell="A17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129</v>
      </c>
    </row>
    <row r="5" spans="1:16" ht="20.25" x14ac:dyDescent="0.3">
      <c r="A5" s="3"/>
      <c r="B5" s="3" t="s">
        <v>159</v>
      </c>
      <c r="C5" s="131">
        <v>10998</v>
      </c>
    </row>
    <row r="6" spans="1:16" ht="20.25" x14ac:dyDescent="0.3">
      <c r="A6" s="3"/>
      <c r="B6" s="3" t="s">
        <v>164</v>
      </c>
      <c r="C6" s="131">
        <v>5485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4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1069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784</v>
      </c>
      <c r="D11" s="98" t="s">
        <v>167</v>
      </c>
    </row>
    <row r="12" spans="1:16" ht="20.25" x14ac:dyDescent="0.3">
      <c r="A12" s="3"/>
      <c r="B12" s="3" t="s">
        <v>56</v>
      </c>
      <c r="C12" s="131">
        <v>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f>1842-E21-F21</f>
        <v>1818</v>
      </c>
      <c r="E21" s="131">
        <v>21</v>
      </c>
      <c r="F21" s="131">
        <v>3</v>
      </c>
      <c r="H21" s="15"/>
      <c r="I21" s="15"/>
      <c r="J21" s="14"/>
      <c r="K21" s="5">
        <v>0</v>
      </c>
      <c r="L21" s="98"/>
      <c r="M21" s="5">
        <v>7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2855-E23-F23</f>
        <v>2825</v>
      </c>
      <c r="E23" s="131">
        <v>23</v>
      </c>
      <c r="F23" s="131">
        <v>7</v>
      </c>
      <c r="H23" s="12" t="s">
        <v>16</v>
      </c>
      <c r="I23" s="12"/>
      <c r="J23" s="16"/>
      <c r="K23" s="5">
        <v>0</v>
      </c>
      <c r="L23" s="133"/>
      <c r="M23" s="5">
        <v>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</v>
      </c>
      <c r="E25" s="131">
        <v>0</v>
      </c>
      <c r="F25" s="131">
        <v>0</v>
      </c>
      <c r="H25" s="134">
        <f>IF(SUM(D25,E25,F25)&lt;1," ",SUM(D25,E25,F25))</f>
        <v>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f>784-E27-F27</f>
        <v>766</v>
      </c>
      <c r="E27" s="131">
        <v>13</v>
      </c>
      <c r="F27" s="131">
        <v>5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5413</v>
      </c>
      <c r="E31" s="134">
        <f>IF(SUM(E21:E28)&lt;1," ",SUM(E21:E28))</f>
        <v>57</v>
      </c>
      <c r="F31" s="134">
        <f>IF(SUM(F21,F23,F25,F27,F28)&lt;1," ",SUM(F21,F23,F25,F27,F28))</f>
        <v>15</v>
      </c>
      <c r="H31" s="134">
        <f>IF(SUM(H25:H26)&lt;1," ",SUM(H25:H26))</f>
        <v>4</v>
      </c>
      <c r="I31" s="6"/>
      <c r="K31" s="19" t="str">
        <f>IF(SUM(K21:K28)&lt;1," ",SUM(K21:K28))</f>
        <v xml:space="preserve"> </v>
      </c>
      <c r="M31" s="19">
        <f>IF(SUM(M21:M28)&lt;1," ",SUM(M21:M28))</f>
        <v>14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256" ht="20.25" x14ac:dyDescent="0.3">
      <c r="A33" s="3"/>
      <c r="B33" s="20" t="s">
        <v>162</v>
      </c>
      <c r="F33"/>
      <c r="H33"/>
      <c r="I33"/>
      <c r="K33"/>
      <c r="M33"/>
    </row>
    <row r="34" spans="1:256" ht="20.25" x14ac:dyDescent="0.3">
      <c r="A34" s="3"/>
      <c r="B34" s="21" t="s">
        <v>28</v>
      </c>
      <c r="C34" s="134">
        <f>IF(SUM(D31,E31,F31)&lt;1," ",SUM(D31,E31,F31))</f>
        <v>5485</v>
      </c>
      <c r="F34"/>
      <c r="H34"/>
      <c r="I34"/>
      <c r="K34"/>
      <c r="M34"/>
    </row>
    <row r="35" spans="1:25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256" ht="20.25" x14ac:dyDescent="0.3">
      <c r="A36" s="3"/>
      <c r="B36" s="3"/>
      <c r="C36"/>
      <c r="F36"/>
      <c r="H36"/>
      <c r="I36"/>
      <c r="K36"/>
      <c r="M36"/>
    </row>
    <row r="37" spans="1:256" ht="20.25" x14ac:dyDescent="0.3">
      <c r="A37" s="3"/>
      <c r="B37" s="20" t="s">
        <v>29</v>
      </c>
      <c r="C37" s="6"/>
      <c r="F37"/>
      <c r="H37"/>
      <c r="I37"/>
      <c r="K37"/>
      <c r="M37"/>
    </row>
    <row r="38" spans="1:25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25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25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25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256" ht="20.25" x14ac:dyDescent="0.3">
      <c r="A42" s="3"/>
      <c r="D42" s="22"/>
      <c r="E42" s="22"/>
      <c r="F42"/>
      <c r="H42"/>
      <c r="I42"/>
      <c r="K42"/>
      <c r="M42"/>
    </row>
    <row r="43" spans="1:256" ht="20.25" x14ac:dyDescent="0.3">
      <c r="A43" s="3"/>
      <c r="B43" s="3"/>
      <c r="F43" s="6"/>
      <c r="H43" s="6"/>
      <c r="I43" s="6"/>
      <c r="K43" s="6"/>
      <c r="M43" s="6"/>
    </row>
    <row r="44" spans="1:256" s="148" customFormat="1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148" customFormat="1" ht="20.25" x14ac:dyDescent="0.3">
      <c r="A45" s="1"/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148" customFormat="1" ht="20.25" x14ac:dyDescent="0.3">
      <c r="A46" s="1"/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148" customFormat="1" ht="20.25" x14ac:dyDescent="0.3">
      <c r="A47" s="1"/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148" customFormat="1" ht="20.25" x14ac:dyDescent="0.3">
      <c r="A48" s="1"/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148" customFormat="1" ht="20.25" x14ac:dyDescent="0.3">
      <c r="A49" s="1"/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148" customFormat="1" ht="20.25" x14ac:dyDescent="0.3">
      <c r="A50" s="1"/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148" customFormat="1" ht="20.25" x14ac:dyDescent="0.3">
      <c r="A51" s="1"/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148" customFormat="1" ht="20.25" x14ac:dyDescent="0.3">
      <c r="A52" s="1"/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148" customFormat="1" ht="20.25" x14ac:dyDescent="0.3">
      <c r="A53" s="1"/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148" customFormat="1" ht="20.25" x14ac:dyDescent="0.3">
      <c r="A54" s="1"/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148" customFormat="1" ht="20.25" x14ac:dyDescent="0.3">
      <c r="A55" s="1"/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148" customFormat="1" ht="20.25" x14ac:dyDescent="0.3">
      <c r="A56" s="1"/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148" customFormat="1" ht="20.25" x14ac:dyDescent="0.3">
      <c r="A57" s="1"/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148" customFormat="1" ht="20.25" x14ac:dyDescent="0.3">
      <c r="A58" s="1"/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148" customFormat="1" ht="20.25" x14ac:dyDescent="0.3">
      <c r="A59" s="1"/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148" customFormat="1" ht="20.25" x14ac:dyDescent="0.3">
      <c r="A60" s="1"/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148" customFormat="1" x14ac:dyDescent="0.2">
      <c r="A61" s="1"/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148" customFormat="1" ht="20.25" x14ac:dyDescent="0.3">
      <c r="A62" s="1"/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148" customFormat="1" ht="20.25" x14ac:dyDescent="0.3">
      <c r="A63" s="1"/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148" customFormat="1" ht="20.25" x14ac:dyDescent="0.3">
      <c r="A64" s="1"/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148" customFormat="1" ht="20.25" x14ac:dyDescent="0.3">
      <c r="A65" s="1"/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148" customFormat="1" ht="20.25" x14ac:dyDescent="0.3">
      <c r="A66" s="1"/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148" customFormat="1" ht="20.25" x14ac:dyDescent="0.3">
      <c r="A67" s="1"/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148" customFormat="1" x14ac:dyDescent="0.2">
      <c r="A68" s="1"/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148" customFormat="1" x14ac:dyDescent="0.2">
      <c r="A69" s="1"/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148" customFormat="1" x14ac:dyDescent="0.2">
      <c r="A70" s="1"/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148" customFormat="1" x14ac:dyDescent="0.2">
      <c r="A71" s="1"/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148" customFormat="1" x14ac:dyDescent="0.2">
      <c r="A72" s="1"/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148" customFormat="1" ht="20.25" x14ac:dyDescent="0.3">
      <c r="A73" s="1"/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148" customFormat="1" ht="20.25" x14ac:dyDescent="0.3">
      <c r="A74" s="1"/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7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83</v>
      </c>
    </row>
    <row r="5" spans="1:16" ht="20.25" x14ac:dyDescent="0.3">
      <c r="A5" s="3"/>
      <c r="B5" s="3" t="s">
        <v>159</v>
      </c>
      <c r="C5" s="131">
        <v>16616</v>
      </c>
    </row>
    <row r="6" spans="1:16" ht="20.25" x14ac:dyDescent="0.3">
      <c r="A6" s="3"/>
      <c r="B6" s="3" t="s">
        <v>164</v>
      </c>
      <c r="C6" s="131">
        <v>6788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7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2043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1405</v>
      </c>
      <c r="D11" s="98" t="s">
        <v>167</v>
      </c>
    </row>
    <row r="12" spans="1:16" ht="20.25" x14ac:dyDescent="0.3">
      <c r="A12" s="3"/>
      <c r="B12" s="3" t="s">
        <v>56</v>
      </c>
      <c r="C12" s="131">
        <v>19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2268</v>
      </c>
      <c r="E21" s="131">
        <v>15</v>
      </c>
      <c r="F21" s="131">
        <v>0</v>
      </c>
      <c r="H21" s="15"/>
      <c r="I21" s="15"/>
      <c r="J21" s="14"/>
      <c r="K21" s="5"/>
      <c r="L21" s="98"/>
      <c r="M21" s="5"/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/>
      <c r="L22" s="133"/>
      <c r="M22" s="5"/>
    </row>
    <row r="23" spans="1:13" ht="20.25" x14ac:dyDescent="0.3">
      <c r="A23" s="3"/>
      <c r="B23" s="13" t="s">
        <v>15</v>
      </c>
      <c r="C23" s="90" t="s">
        <v>13</v>
      </c>
      <c r="D23" s="131">
        <v>3073</v>
      </c>
      <c r="E23" s="131">
        <v>23</v>
      </c>
      <c r="F23" s="131">
        <v>9</v>
      </c>
      <c r="H23" s="12" t="s">
        <v>16</v>
      </c>
      <c r="I23" s="12"/>
      <c r="J23" s="16"/>
      <c r="K23" s="5"/>
      <c r="L23" s="133"/>
      <c r="M23" s="5"/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/>
      <c r="L24" s="133"/>
      <c r="M24" s="5"/>
    </row>
    <row r="25" spans="1:13" ht="20.25" x14ac:dyDescent="0.3">
      <c r="A25" s="3"/>
      <c r="B25" s="13" t="s">
        <v>18</v>
      </c>
      <c r="C25" s="90" t="s">
        <v>13</v>
      </c>
      <c r="D25" s="131">
        <v>7</v>
      </c>
      <c r="E25" s="131">
        <v>0</v>
      </c>
      <c r="F25" s="131">
        <v>0</v>
      </c>
      <c r="H25" s="134">
        <f>IF(SUM(D25,E25,F25)&lt;1," ",SUM(D25,E25,F25))</f>
        <v>7</v>
      </c>
      <c r="I25" s="6"/>
      <c r="J25" s="16"/>
      <c r="K25" s="5"/>
      <c r="L25" s="133"/>
      <c r="M25" s="5"/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/>
      <c r="L26" s="133"/>
      <c r="M26" s="5"/>
    </row>
    <row r="27" spans="1:13" ht="20.25" x14ac:dyDescent="0.3">
      <c r="A27" s="3"/>
      <c r="B27" s="13" t="s">
        <v>19</v>
      </c>
      <c r="C27" s="90" t="s">
        <v>13</v>
      </c>
      <c r="D27" s="131">
        <v>1372</v>
      </c>
      <c r="E27" s="131">
        <v>23</v>
      </c>
      <c r="F27" s="131">
        <v>5</v>
      </c>
      <c r="H27" s="17"/>
      <c r="I27" s="17"/>
      <c r="J27" s="14"/>
      <c r="K27" s="5"/>
      <c r="L27" s="98"/>
      <c r="M27" s="5"/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6720</v>
      </c>
      <c r="E31" s="134">
        <f>IF(SUM(E21:E28)&lt;1," ",SUM(E21:E28))</f>
        <v>61</v>
      </c>
      <c r="F31" s="134">
        <f>IF(SUM(F21,F23,F25,F27,F28)&lt;1," ",SUM(F21,F23,F25,F27,F28))</f>
        <v>14</v>
      </c>
      <c r="H31" s="134">
        <f>IF(SUM(H25:H26)&lt;1," ",SUM(H25:H26))</f>
        <v>7</v>
      </c>
      <c r="I31" s="6"/>
      <c r="K31" s="19" t="str">
        <f>IF(SUM(K21:K28)&lt;1," ",SUM(K21:K28))</f>
        <v xml:space="preserve"> </v>
      </c>
      <c r="M31" s="19" t="str">
        <f>IF(SUM(M21:M28)&lt;1," ",SUM(M21:M28))</f>
        <v xml:space="preserve"> 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6795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8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130</v>
      </c>
    </row>
    <row r="5" spans="1:16" ht="20.25" x14ac:dyDescent="0.3">
      <c r="A5" s="3"/>
      <c r="B5" s="3" t="s">
        <v>159</v>
      </c>
      <c r="C5" s="131">
        <v>124811</v>
      </c>
    </row>
    <row r="6" spans="1:16" ht="20.25" x14ac:dyDescent="0.3">
      <c r="A6" s="3"/>
      <c r="B6" s="3" t="s">
        <v>164</v>
      </c>
      <c r="C6" s="131">
        <v>64925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33</v>
      </c>
      <c r="D8" s="100" t="s">
        <v>4</v>
      </c>
    </row>
    <row r="9" spans="1:16" ht="20.25" x14ac:dyDescent="0.3">
      <c r="A9" s="3"/>
      <c r="B9" s="3" t="s">
        <v>3</v>
      </c>
      <c r="C9" s="131">
        <v>25</v>
      </c>
      <c r="D9" s="98" t="s">
        <v>5</v>
      </c>
    </row>
    <row r="10" spans="1:16" ht="20.25" x14ac:dyDescent="0.3">
      <c r="A10" s="3"/>
      <c r="B10" s="3" t="s">
        <v>56</v>
      </c>
      <c r="C10" s="131">
        <v>30486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23154</v>
      </c>
      <c r="D11" s="98" t="s">
        <v>167</v>
      </c>
    </row>
    <row r="12" spans="1:16" ht="20.25" x14ac:dyDescent="0.3">
      <c r="A12" s="3"/>
      <c r="B12" s="3" t="s">
        <v>56</v>
      </c>
      <c r="C12" s="131">
        <v>74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f>9780-E21-F21</f>
        <v>9697</v>
      </c>
      <c r="E21" s="131">
        <v>75</v>
      </c>
      <c r="F21" s="131">
        <v>8</v>
      </c>
      <c r="H21" s="15"/>
      <c r="I21" s="15"/>
      <c r="J21" s="14"/>
      <c r="K21" s="5">
        <v>0</v>
      </c>
      <c r="L21" s="98"/>
      <c r="M21" s="5">
        <v>30</v>
      </c>
    </row>
    <row r="22" spans="1:13" ht="20.25" x14ac:dyDescent="0.3">
      <c r="A22" s="3"/>
      <c r="B22" s="13"/>
      <c r="C22" s="90" t="s">
        <v>14</v>
      </c>
      <c r="D22" s="131">
        <v>1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31953-E23-F23</f>
        <v>31627</v>
      </c>
      <c r="E23" s="131">
        <v>308</v>
      </c>
      <c r="F23" s="131">
        <v>18</v>
      </c>
      <c r="H23" s="12" t="s">
        <v>16</v>
      </c>
      <c r="I23" s="12"/>
      <c r="J23" s="16"/>
      <c r="K23" s="5">
        <v>0</v>
      </c>
      <c r="L23" s="133"/>
      <c r="M23" s="5">
        <v>100</v>
      </c>
    </row>
    <row r="24" spans="1:13" ht="20.25" x14ac:dyDescent="0.3">
      <c r="A24" s="3"/>
      <c r="B24" s="13"/>
      <c r="C24" s="90" t="s">
        <v>14</v>
      </c>
      <c r="D24" s="131">
        <v>4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33</v>
      </c>
      <c r="E25" s="131">
        <v>0</v>
      </c>
      <c r="F25" s="131">
        <v>0</v>
      </c>
      <c r="H25" s="134">
        <f>IF(SUM(D25,E25,F25)&lt;1," ",SUM(D25,E25,F25))</f>
        <v>33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f>23141-E27-F27</f>
        <v>22820</v>
      </c>
      <c r="E27" s="131">
        <v>263</v>
      </c>
      <c r="F27" s="131">
        <v>58</v>
      </c>
      <c r="H27" s="17"/>
      <c r="I27" s="17"/>
      <c r="J27" s="14"/>
      <c r="K27" s="5">
        <v>0</v>
      </c>
      <c r="L27" s="98"/>
      <c r="M27" s="5">
        <v>86</v>
      </c>
    </row>
    <row r="28" spans="1:13" ht="20.25" x14ac:dyDescent="0.3">
      <c r="A28" s="3"/>
      <c r="B28" s="13" t="s">
        <v>20</v>
      </c>
      <c r="C28" s="90"/>
      <c r="D28" s="131">
        <v>13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64195</v>
      </c>
      <c r="E31" s="134">
        <f>IF(SUM(E21:E28)&lt;1," ",SUM(E21:E28))</f>
        <v>646</v>
      </c>
      <c r="F31" s="134">
        <f>IF(SUM(F21,F23,F25,F27,F28)&lt;1," ",SUM(F21,F23,F25,F27,F28))</f>
        <v>84</v>
      </c>
      <c r="H31" s="134">
        <f>IF(SUM(H25:H26)&lt;1," ",SUM(H25:H26))</f>
        <v>33</v>
      </c>
      <c r="I31" s="6"/>
      <c r="K31" s="19" t="str">
        <f>IF(SUM(K21:K28)&lt;1," ",SUM(K21:K28))</f>
        <v xml:space="preserve"> </v>
      </c>
      <c r="M31" s="19">
        <f>IF(SUM(M21:M28)&lt;1," ",SUM(M21:M28))</f>
        <v>216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64925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118</v>
      </c>
    </row>
    <row r="5" spans="1:16" ht="20.25" x14ac:dyDescent="0.3">
      <c r="A5" s="3"/>
      <c r="B5" s="3" t="s">
        <v>159</v>
      </c>
      <c r="C5" s="131">
        <v>60515</v>
      </c>
    </row>
    <row r="6" spans="1:16" ht="20.25" x14ac:dyDescent="0.3">
      <c r="A6" s="3"/>
      <c r="B6" s="3" t="s">
        <v>164</v>
      </c>
      <c r="C6" s="131">
        <v>32508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87</v>
      </c>
      <c r="D8" s="100" t="s">
        <v>4</v>
      </c>
    </row>
    <row r="9" spans="1:16" ht="20.25" x14ac:dyDescent="0.3">
      <c r="A9" s="3"/>
      <c r="B9" s="3" t="s">
        <v>3</v>
      </c>
      <c r="C9" s="131">
        <v>28</v>
      </c>
      <c r="D9" s="98" t="s">
        <v>5</v>
      </c>
    </row>
    <row r="10" spans="1:16" ht="20.25" x14ac:dyDescent="0.3">
      <c r="A10" s="3"/>
      <c r="B10" s="3" t="s">
        <v>56</v>
      </c>
      <c r="C10" s="131">
        <v>9579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7829</v>
      </c>
      <c r="D11" s="98" t="s">
        <v>167</v>
      </c>
    </row>
    <row r="12" spans="1:16" ht="20.25" x14ac:dyDescent="0.3">
      <c r="A12" s="3"/>
      <c r="B12" s="3" t="s">
        <v>56</v>
      </c>
      <c r="C12" s="131">
        <v>71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9026</v>
      </c>
      <c r="E21" s="131">
        <v>81</v>
      </c>
      <c r="F21" s="131">
        <v>19</v>
      </c>
      <c r="H21" s="15"/>
      <c r="I21" s="15"/>
      <c r="J21" s="14"/>
      <c r="K21" s="5">
        <v>0</v>
      </c>
      <c r="L21" s="98"/>
      <c r="M21" s="5">
        <v>15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15280</v>
      </c>
      <c r="E23" s="131">
        <v>146</v>
      </c>
      <c r="F23" s="131">
        <v>40</v>
      </c>
      <c r="H23" s="12" t="s">
        <v>16</v>
      </c>
      <c r="I23" s="12"/>
      <c r="J23" s="16"/>
      <c r="K23" s="5">
        <v>2</v>
      </c>
      <c r="L23" s="133"/>
      <c r="M23" s="5">
        <v>49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86</v>
      </c>
      <c r="E25" s="131">
        <v>0</v>
      </c>
      <c r="F25" s="131">
        <v>1</v>
      </c>
      <c r="H25" s="134">
        <f>IF(SUM(D25,E25,F25)&lt;1," ",SUM(D25,E25,F25))</f>
        <v>87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7644</v>
      </c>
      <c r="E27" s="131">
        <v>120</v>
      </c>
      <c r="F27" s="131">
        <v>32</v>
      </c>
      <c r="H27" s="17"/>
      <c r="I27" s="17"/>
      <c r="J27" s="14"/>
      <c r="K27" s="5">
        <v>1</v>
      </c>
      <c r="L27" s="98"/>
      <c r="M27" s="5">
        <v>27</v>
      </c>
    </row>
    <row r="28" spans="1:13" ht="20.25" x14ac:dyDescent="0.3">
      <c r="A28" s="3"/>
      <c r="B28" s="13" t="s">
        <v>20</v>
      </c>
      <c r="C28" s="90"/>
      <c r="D28" s="131">
        <v>33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32069</v>
      </c>
      <c r="E31" s="134">
        <f>IF(SUM(E21:E28)&lt;1," ",SUM(E21:E28))</f>
        <v>347</v>
      </c>
      <c r="F31" s="134">
        <f>IF(SUM(F21,F23,F25,F27,F28)&lt;1," ",SUM(F21,F23,F25,F27,F28))</f>
        <v>92</v>
      </c>
      <c r="H31" s="134">
        <f>IF(SUM(H25:H26)&lt;1," ",SUM(H25:H26))</f>
        <v>87</v>
      </c>
      <c r="I31" s="6"/>
      <c r="K31" s="19">
        <f>IF(SUM(K21:K28)&lt;1," ",SUM(K21:K28))</f>
        <v>3</v>
      </c>
      <c r="M31" s="19">
        <f>IF(SUM(M21:M28)&lt;1," ",SUM(M21:M28))</f>
        <v>91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32508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103</v>
      </c>
    </row>
    <row r="5" spans="1:16" ht="20.25" x14ac:dyDescent="0.3">
      <c r="A5" s="3"/>
      <c r="B5" s="3" t="s">
        <v>159</v>
      </c>
      <c r="C5" s="131">
        <v>765993</v>
      </c>
    </row>
    <row r="6" spans="1:16" ht="20.25" x14ac:dyDescent="0.3">
      <c r="A6" s="3"/>
      <c r="B6" s="3" t="s">
        <v>164</v>
      </c>
      <c r="C6" s="131">
        <v>376306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1067</v>
      </c>
      <c r="D8" s="100" t="s">
        <v>4</v>
      </c>
    </row>
    <row r="9" spans="1:16" ht="20.25" x14ac:dyDescent="0.3">
      <c r="A9" s="3"/>
      <c r="B9" s="3" t="s">
        <v>3</v>
      </c>
      <c r="C9" s="131">
        <v>897</v>
      </c>
      <c r="D9" s="98" t="s">
        <v>5</v>
      </c>
    </row>
    <row r="10" spans="1:16" ht="20.25" x14ac:dyDescent="0.3">
      <c r="A10" s="3"/>
      <c r="B10" s="3" t="s">
        <v>56</v>
      </c>
      <c r="C10" s="131">
        <v>188944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130303</v>
      </c>
      <c r="D11" s="98" t="s">
        <v>167</v>
      </c>
    </row>
    <row r="12" spans="1:16" ht="20.25" x14ac:dyDescent="0.3">
      <c r="A12" s="3"/>
      <c r="B12" s="3" t="s">
        <v>56</v>
      </c>
      <c r="C12" s="131">
        <v>1356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87898</v>
      </c>
      <c r="E21" s="131">
        <v>450</v>
      </c>
      <c r="F21" s="131">
        <v>8</v>
      </c>
      <c r="H21" s="15"/>
      <c r="I21" s="15"/>
      <c r="J21" s="14"/>
      <c r="K21" s="5">
        <v>1</v>
      </c>
      <c r="L21" s="98"/>
      <c r="M21" s="5">
        <v>191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155460</v>
      </c>
      <c r="E23" s="131">
        <v>1087</v>
      </c>
      <c r="F23" s="131">
        <v>34</v>
      </c>
      <c r="H23" s="12" t="s">
        <v>16</v>
      </c>
      <c r="I23" s="12"/>
      <c r="J23" s="16"/>
      <c r="K23" s="5">
        <v>7</v>
      </c>
      <c r="L23" s="133"/>
      <c r="M23" s="5">
        <v>529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1050</v>
      </c>
      <c r="E25" s="131">
        <v>15</v>
      </c>
      <c r="F25" s="131">
        <v>2</v>
      </c>
      <c r="H25" s="134">
        <f>IF(SUM(D25,E25,F25)&lt;1," ",SUM(D25,E25,F25))</f>
        <v>1067</v>
      </c>
      <c r="I25" s="6"/>
      <c r="J25" s="16"/>
      <c r="K25" s="5">
        <v>0</v>
      </c>
      <c r="L25" s="133"/>
      <c r="M25" s="5">
        <v>3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128724</v>
      </c>
      <c r="E27" s="131">
        <v>1303</v>
      </c>
      <c r="F27" s="131">
        <v>275</v>
      </c>
      <c r="H27" s="17"/>
      <c r="I27" s="17"/>
      <c r="J27" s="14"/>
      <c r="K27" s="5">
        <v>1</v>
      </c>
      <c r="L27" s="98"/>
      <c r="M27" s="5">
        <v>441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373132</v>
      </c>
      <c r="E31" s="134">
        <f>IF(SUM(E21:E28)&lt;1," ",SUM(E21:E28))</f>
        <v>2855</v>
      </c>
      <c r="F31" s="134">
        <f>IF(SUM(F21,F23,F25,F27,F28)&lt;1," ",SUM(F21,F23,F25,F27,F28))</f>
        <v>319</v>
      </c>
      <c r="H31" s="134">
        <f>IF(SUM(H25:H26)&lt;1," ",SUM(H25:H26))</f>
        <v>1067</v>
      </c>
      <c r="I31" s="6"/>
      <c r="K31" s="19">
        <f>IF(SUM(K21:K28)&lt;1," ",SUM(K21:K28))</f>
        <v>9</v>
      </c>
      <c r="M31" s="19">
        <f>IF(SUM(M21:M28)&lt;1," ",SUM(M21:M28))</f>
        <v>1164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376306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22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39</v>
      </c>
    </row>
    <row r="5" spans="1:16" ht="20.25" x14ac:dyDescent="0.3">
      <c r="A5" s="3"/>
      <c r="B5" s="3" t="s">
        <v>159</v>
      </c>
      <c r="C5" s="131">
        <v>11123</v>
      </c>
    </row>
    <row r="6" spans="1:16" ht="20.25" x14ac:dyDescent="0.3">
      <c r="A6" s="3"/>
      <c r="B6" s="3" t="s">
        <v>164</v>
      </c>
      <c r="C6" s="131">
        <v>5815</v>
      </c>
      <c r="D6" s="98" t="s">
        <v>165</v>
      </c>
    </row>
    <row r="7" spans="1:16" ht="20.25" x14ac:dyDescent="0.3">
      <c r="A7" s="3"/>
      <c r="B7" s="3" t="s">
        <v>2</v>
      </c>
      <c r="C7" s="131">
        <v>1</v>
      </c>
      <c r="D7" s="99" t="s">
        <v>160</v>
      </c>
    </row>
    <row r="8" spans="1:16" ht="20.25" x14ac:dyDescent="0.3">
      <c r="A8" s="3"/>
      <c r="B8" s="3" t="s">
        <v>3</v>
      </c>
      <c r="C8" s="131">
        <v>10</v>
      </c>
      <c r="D8" s="100" t="s">
        <v>4</v>
      </c>
    </row>
    <row r="9" spans="1:16" ht="20.25" x14ac:dyDescent="0.3">
      <c r="A9" s="3"/>
      <c r="B9" s="3" t="s">
        <v>3</v>
      </c>
      <c r="C9" s="131">
        <v>2</v>
      </c>
      <c r="D9" s="98" t="s">
        <v>5</v>
      </c>
    </row>
    <row r="10" spans="1:16" ht="20.25" x14ac:dyDescent="0.3">
      <c r="A10" s="3"/>
      <c r="B10" s="3" t="s">
        <v>56</v>
      </c>
      <c r="C10" s="131">
        <v>1978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1510</v>
      </c>
      <c r="D11" s="98" t="s">
        <v>167</v>
      </c>
    </row>
    <row r="12" spans="1:16" ht="20.25" x14ac:dyDescent="0.3">
      <c r="A12" s="3"/>
      <c r="B12" s="3" t="s">
        <v>56</v>
      </c>
      <c r="C12" s="131">
        <v>10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1236</v>
      </c>
      <c r="E21" s="131">
        <v>20</v>
      </c>
      <c r="F21" s="131">
        <v>0</v>
      </c>
      <c r="H21" s="15"/>
      <c r="I21" s="15"/>
      <c r="J21" s="14"/>
      <c r="K21" s="5">
        <v>0</v>
      </c>
      <c r="L21" s="98"/>
      <c r="M21" s="5">
        <v>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3004</v>
      </c>
      <c r="E23" s="131">
        <v>3</v>
      </c>
      <c r="F23" s="131">
        <v>32</v>
      </c>
      <c r="H23" s="12" t="s">
        <v>16</v>
      </c>
      <c r="I23" s="12"/>
      <c r="J23" s="16"/>
      <c r="K23" s="5">
        <v>0</v>
      </c>
      <c r="L23" s="133"/>
      <c r="M23" s="5">
        <v>9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10</v>
      </c>
      <c r="E25" s="131">
        <v>0</v>
      </c>
      <c r="F25" s="131">
        <v>0</v>
      </c>
      <c r="H25" s="134">
        <f>IF(SUM(D25,E25,F25)&lt;1," ",SUM(D25,E25,F25))</f>
        <v>10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1478</v>
      </c>
      <c r="E27" s="131">
        <v>29</v>
      </c>
      <c r="F27" s="131">
        <v>3</v>
      </c>
      <c r="H27" s="17"/>
      <c r="I27" s="17"/>
      <c r="J27" s="14"/>
      <c r="K27" s="5">
        <v>0</v>
      </c>
      <c r="L27" s="98"/>
      <c r="M27" s="5">
        <v>4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5728</v>
      </c>
      <c r="E31" s="134">
        <f>IF(SUM(E21:E28)&lt;1," ",SUM(E21:E28))</f>
        <v>52</v>
      </c>
      <c r="F31" s="134">
        <f>IF(SUM(F21,F23,F25,F27,F28)&lt;1," ",SUM(F21,F23,F25,F27,F28))</f>
        <v>35</v>
      </c>
      <c r="H31" s="134">
        <f>IF(SUM(H25:H26)&lt;1," ",SUM(H25:H26))</f>
        <v>10</v>
      </c>
      <c r="I31" s="6"/>
      <c r="K31" s="19" t="str">
        <f>IF(SUM(K21:K28)&lt;1," ",SUM(K21:K28))</f>
        <v xml:space="preserve"> </v>
      </c>
      <c r="M31" s="19">
        <f>IF(SUM(M21:M28)&lt;1," ",SUM(M21:M28))</f>
        <v>15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5815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75"/>
  <sheetViews>
    <sheetView topLeftCell="A17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104</v>
      </c>
    </row>
    <row r="5" spans="1:16" ht="20.25" x14ac:dyDescent="0.3">
      <c r="A5" s="3"/>
      <c r="B5" s="3" t="s">
        <v>159</v>
      </c>
      <c r="C5" s="131">
        <v>97944</v>
      </c>
    </row>
    <row r="6" spans="1:16" ht="20.25" x14ac:dyDescent="0.3">
      <c r="A6" s="3"/>
      <c r="B6" s="3" t="s">
        <v>164</v>
      </c>
      <c r="C6" s="131">
        <v>53495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78</v>
      </c>
      <c r="D8" s="100" t="s">
        <v>4</v>
      </c>
    </row>
    <row r="9" spans="1:16" ht="20.25" x14ac:dyDescent="0.3">
      <c r="A9" s="3"/>
      <c r="B9" s="3" t="s">
        <v>3</v>
      </c>
      <c r="C9" s="131">
        <v>36</v>
      </c>
      <c r="D9" s="98" t="s">
        <v>5</v>
      </c>
    </row>
    <row r="10" spans="1:16" ht="20.25" x14ac:dyDescent="0.3">
      <c r="A10" s="3"/>
      <c r="B10" s="3" t="s">
        <v>56</v>
      </c>
      <c r="C10" s="131">
        <v>18469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14621</v>
      </c>
      <c r="D11" s="98" t="s">
        <v>167</v>
      </c>
    </row>
    <row r="12" spans="1:16" ht="20.25" x14ac:dyDescent="0.3">
      <c r="A12" s="3"/>
      <c r="B12" s="3" t="s">
        <v>56</v>
      </c>
      <c r="C12" s="131">
        <v>74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14605</v>
      </c>
      <c r="E21" s="131">
        <v>127</v>
      </c>
      <c r="F21" s="131">
        <v>16</v>
      </c>
      <c r="H21" s="15"/>
      <c r="I21" s="15"/>
      <c r="J21" s="14"/>
      <c r="K21" s="5">
        <v>0</v>
      </c>
      <c r="L21" s="98"/>
      <c r="M21" s="5">
        <v>27</v>
      </c>
    </row>
    <row r="22" spans="1:13" ht="20.25" x14ac:dyDescent="0.3">
      <c r="A22" s="3"/>
      <c r="B22" s="13"/>
      <c r="C22" s="90" t="s">
        <v>14</v>
      </c>
      <c r="D22" s="131">
        <v>1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23742-D25</f>
        <v>23664</v>
      </c>
      <c r="E23" s="131">
        <v>332</v>
      </c>
      <c r="F23" s="131">
        <v>50</v>
      </c>
      <c r="H23" s="12" t="s">
        <v>16</v>
      </c>
      <c r="I23" s="12"/>
      <c r="J23" s="16"/>
      <c r="K23" s="5">
        <v>0</v>
      </c>
      <c r="L23" s="133"/>
      <c r="M23" s="5">
        <v>66</v>
      </c>
    </row>
    <row r="24" spans="1:13" ht="20.25" x14ac:dyDescent="0.3">
      <c r="A24" s="3"/>
      <c r="B24" s="13"/>
      <c r="C24" s="90" t="s">
        <v>14</v>
      </c>
      <c r="D24" s="131">
        <v>1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78</v>
      </c>
      <c r="E25" s="131">
        <v>0</v>
      </c>
      <c r="F25" s="131">
        <v>0</v>
      </c>
      <c r="H25" s="134">
        <f>IF(SUM(D25,E25,F25)&lt;1," ",SUM(D25,E25,F25))</f>
        <v>78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14274</v>
      </c>
      <c r="E27" s="131">
        <v>213</v>
      </c>
      <c r="F27" s="131">
        <v>134</v>
      </c>
      <c r="H27" s="17"/>
      <c r="I27" s="17"/>
      <c r="J27" s="14"/>
      <c r="K27" s="5">
        <v>0</v>
      </c>
      <c r="L27" s="98"/>
      <c r="M27" s="5">
        <v>28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52623</v>
      </c>
      <c r="E31" s="134">
        <f>IF(SUM(E21:E28)&lt;1," ",SUM(E21:E28))</f>
        <v>672</v>
      </c>
      <c r="F31" s="134">
        <f>IF(SUM(F21,F23,F25,F27,F28)&lt;1," ",SUM(F21,F23,F25,F27,F28))</f>
        <v>200</v>
      </c>
      <c r="H31" s="134">
        <f>IF(SUM(H25:H26)&lt;1," ",SUM(H25:H26))</f>
        <v>78</v>
      </c>
      <c r="I31" s="6"/>
      <c r="K31" s="19" t="str">
        <f>IF(SUM(K21:K28)&lt;1," ",SUM(K21:K28))</f>
        <v xml:space="preserve"> </v>
      </c>
      <c r="M31" s="19">
        <f>IF(SUM(M21:M28)&lt;1," ",SUM(M21:M28))</f>
        <v>121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53495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scale="55" orientation="landscape" horizontalDpi="1200" verticalDpi="1200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40</v>
      </c>
    </row>
    <row r="5" spans="1:16" ht="20.25" x14ac:dyDescent="0.3">
      <c r="A5" s="3"/>
      <c r="B5" s="3" t="s">
        <v>159</v>
      </c>
      <c r="C5" s="131">
        <v>28116</v>
      </c>
    </row>
    <row r="6" spans="1:16" ht="20.25" x14ac:dyDescent="0.3">
      <c r="A6" s="3"/>
      <c r="B6" s="3" t="s">
        <v>164</v>
      </c>
      <c r="C6" s="131">
        <v>15292</v>
      </c>
      <c r="D6" s="98" t="s">
        <v>165</v>
      </c>
    </row>
    <row r="7" spans="1:16" ht="20.25" x14ac:dyDescent="0.3">
      <c r="A7" s="3"/>
      <c r="B7" s="3" t="s">
        <v>2</v>
      </c>
      <c r="C7" s="131">
        <v>4</v>
      </c>
      <c r="D7" s="99" t="s">
        <v>160</v>
      </c>
    </row>
    <row r="8" spans="1:16" ht="20.25" x14ac:dyDescent="0.3">
      <c r="A8" s="3"/>
      <c r="B8" s="3" t="s">
        <v>3</v>
      </c>
      <c r="C8" s="131">
        <v>18</v>
      </c>
      <c r="D8" s="100" t="s">
        <v>4</v>
      </c>
    </row>
    <row r="9" spans="1:16" ht="20.25" x14ac:dyDescent="0.3">
      <c r="A9" s="3"/>
      <c r="B9" s="3" t="s">
        <v>3</v>
      </c>
      <c r="C9" s="131">
        <v>6</v>
      </c>
      <c r="D9" s="98" t="s">
        <v>5</v>
      </c>
    </row>
    <row r="10" spans="1:16" ht="20.25" x14ac:dyDescent="0.3">
      <c r="A10" s="3"/>
      <c r="B10" s="3" t="s">
        <v>56</v>
      </c>
      <c r="C10" s="131">
        <v>4675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3571</v>
      </c>
      <c r="D11" s="98" t="s">
        <v>167</v>
      </c>
    </row>
    <row r="12" spans="1:16" ht="20.25" x14ac:dyDescent="0.3">
      <c r="A12" s="3"/>
      <c r="B12" s="3" t="s">
        <v>56</v>
      </c>
      <c r="C12" s="131">
        <v>45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4319</v>
      </c>
      <c r="E21" s="131">
        <v>30</v>
      </c>
      <c r="F21" s="131">
        <v>5</v>
      </c>
      <c r="H21" s="15"/>
      <c r="I21" s="15"/>
      <c r="J21" s="14"/>
      <c r="K21" s="5">
        <v>1</v>
      </c>
      <c r="L21" s="98"/>
      <c r="M21" s="5">
        <v>5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7270</v>
      </c>
      <c r="E23" s="131">
        <v>64</v>
      </c>
      <c r="F23" s="131">
        <v>15</v>
      </c>
      <c r="H23" s="12" t="s">
        <v>16</v>
      </c>
      <c r="I23" s="12"/>
      <c r="J23" s="16"/>
      <c r="K23" s="5">
        <v>0</v>
      </c>
      <c r="L23" s="133"/>
      <c r="M23" s="5">
        <v>14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17</v>
      </c>
      <c r="E25" s="131">
        <v>0</v>
      </c>
      <c r="F25" s="131">
        <v>1</v>
      </c>
      <c r="H25" s="134">
        <f>IF(SUM(D25,E25,F25)&lt;1," ",SUM(D25,E25,F25))</f>
        <v>18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3520</v>
      </c>
      <c r="E27" s="131">
        <v>41</v>
      </c>
      <c r="F27" s="131">
        <v>10</v>
      </c>
      <c r="H27" s="17"/>
      <c r="I27" s="17"/>
      <c r="J27" s="14"/>
      <c r="K27" s="5">
        <v>2</v>
      </c>
      <c r="L27" s="98"/>
      <c r="M27" s="5">
        <v>1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15126</v>
      </c>
      <c r="E31" s="134">
        <f>IF(SUM(E21:E28)&lt;1," ",SUM(E21:E28))</f>
        <v>135</v>
      </c>
      <c r="F31" s="134">
        <f>IF(SUM(F21,F23,F25,F27,F28)&lt;1," ",SUM(F21,F23,F25,F27,F28))</f>
        <v>31</v>
      </c>
      <c r="H31" s="134">
        <f>IF(SUM(H25:H26)&lt;1," ",SUM(H25:H26))</f>
        <v>18</v>
      </c>
      <c r="I31" s="6"/>
      <c r="K31" s="19">
        <f>IF(SUM(K21:K28)&lt;1," ",SUM(K21:K28))</f>
        <v>3</v>
      </c>
      <c r="M31" s="19">
        <f>IF(SUM(M21:M28)&lt;1," ",SUM(M21:M28))</f>
        <v>20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15292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D23" sqref="D23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131</v>
      </c>
    </row>
    <row r="5" spans="1:16" ht="20.25" x14ac:dyDescent="0.3">
      <c r="A5" s="3"/>
      <c r="B5" s="3" t="s">
        <v>159</v>
      </c>
      <c r="C5" s="131">
        <v>9392</v>
      </c>
    </row>
    <row r="6" spans="1:16" ht="20.25" x14ac:dyDescent="0.3">
      <c r="A6" s="3"/>
      <c r="B6" s="3" t="s">
        <v>164</v>
      </c>
      <c r="C6" s="131">
        <v>6354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25</v>
      </c>
      <c r="D8" s="100" t="s">
        <v>4</v>
      </c>
    </row>
    <row r="9" spans="1:16" ht="20.25" x14ac:dyDescent="0.3">
      <c r="A9" s="3"/>
      <c r="B9" s="3" t="s">
        <v>3</v>
      </c>
      <c r="C9" s="131">
        <v>2</v>
      </c>
      <c r="D9" s="98" t="s">
        <v>5</v>
      </c>
    </row>
    <row r="10" spans="1:16" ht="20.25" x14ac:dyDescent="0.3">
      <c r="A10" s="3"/>
      <c r="B10" s="3" t="s">
        <v>56</v>
      </c>
      <c r="C10" s="131">
        <v>1474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1203</v>
      </c>
      <c r="D11" s="98" t="s">
        <v>167</v>
      </c>
    </row>
    <row r="12" spans="1:16" ht="20.25" x14ac:dyDescent="0.3">
      <c r="A12" s="3"/>
      <c r="B12" s="3" t="s">
        <v>56</v>
      </c>
      <c r="C12" s="131">
        <v>11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1574</v>
      </c>
      <c r="E21" s="131">
        <v>13</v>
      </c>
      <c r="F21" s="131">
        <v>0</v>
      </c>
      <c r="H21" s="15"/>
      <c r="I21" s="15"/>
      <c r="J21" s="14"/>
      <c r="K21" s="5">
        <v>0</v>
      </c>
      <c r="L21" s="98"/>
      <c r="M21" s="5">
        <v>4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3533</v>
      </c>
      <c r="E23" s="131">
        <v>17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3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25</v>
      </c>
      <c r="E25" s="131">
        <v>0</v>
      </c>
      <c r="F25" s="131">
        <v>0</v>
      </c>
      <c r="H25" s="134">
        <f>IF(SUM(D25,E25,F25)&lt;1," ",SUM(D25,E25,F25))</f>
        <v>25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1175</v>
      </c>
      <c r="E27" s="131">
        <v>11</v>
      </c>
      <c r="F27" s="131">
        <v>0</v>
      </c>
      <c r="H27" s="17"/>
      <c r="I27" s="17"/>
      <c r="J27" s="14"/>
      <c r="K27" s="5">
        <v>0</v>
      </c>
      <c r="L27" s="98"/>
      <c r="M27" s="5">
        <v>1</v>
      </c>
    </row>
    <row r="28" spans="1:13" ht="20.25" x14ac:dyDescent="0.3">
      <c r="A28" s="3"/>
      <c r="B28" s="13" t="s">
        <v>20</v>
      </c>
      <c r="C28" s="90"/>
      <c r="D28" s="131">
        <v>6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6313</v>
      </c>
      <c r="E31" s="134">
        <f>IF(SUM(E21:E28)&lt;1," ",SUM(E21:E28))</f>
        <v>41</v>
      </c>
      <c r="F31" s="134" t="str">
        <f>IF(SUM(F21,F23,F25,F27,F28)&lt;1," ",SUM(F21,F23,F25,F27,F28))</f>
        <v xml:space="preserve"> </v>
      </c>
      <c r="H31" s="134">
        <f>IF(SUM(H25:H26)&lt;1," ",SUM(H25:H26))</f>
        <v>25</v>
      </c>
      <c r="I31" s="6"/>
      <c r="K31" s="19" t="str">
        <f>IF(SUM(K21:K28)&lt;1," ",SUM(K21:K28))</f>
        <v xml:space="preserve"> </v>
      </c>
      <c r="M31" s="19">
        <f>IF(SUM(M21:M28)&lt;1," ",SUM(M21:M28))</f>
        <v>8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6354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132</v>
      </c>
    </row>
    <row r="5" spans="1:16" ht="20.25" x14ac:dyDescent="0.3">
      <c r="A5" s="3"/>
      <c r="B5" s="3" t="s">
        <v>159</v>
      </c>
      <c r="C5" s="131">
        <v>4464</v>
      </c>
    </row>
    <row r="6" spans="1:16" ht="20.25" x14ac:dyDescent="0.3">
      <c r="A6" s="3"/>
      <c r="B6" s="3" t="s">
        <v>164</v>
      </c>
      <c r="C6" s="131">
        <v>2673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3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576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477</v>
      </c>
      <c r="D11" s="98" t="s">
        <v>167</v>
      </c>
    </row>
    <row r="12" spans="1:16" ht="20.25" x14ac:dyDescent="0.3">
      <c r="A12" s="3"/>
      <c r="B12" s="3" t="s">
        <v>56</v>
      </c>
      <c r="C12" s="131">
        <v>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671</v>
      </c>
      <c r="E21" s="131">
        <v>22</v>
      </c>
      <c r="F21" s="131">
        <v>0</v>
      </c>
      <c r="H21" s="15"/>
      <c r="I21" s="15"/>
      <c r="J21" s="14"/>
      <c r="K21" s="5">
        <v>0</v>
      </c>
      <c r="L21" s="98"/>
      <c r="M21" s="5">
        <v>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1475</v>
      </c>
      <c r="E23" s="131">
        <v>23</v>
      </c>
      <c r="F23" s="131">
        <v>2</v>
      </c>
      <c r="H23" s="12" t="s">
        <v>16</v>
      </c>
      <c r="I23" s="12"/>
      <c r="J23" s="16"/>
      <c r="K23" s="5">
        <v>0</v>
      </c>
      <c r="L23" s="133"/>
      <c r="M23" s="5">
        <v>10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</v>
      </c>
      <c r="E25" s="131">
        <v>0</v>
      </c>
      <c r="F25" s="131">
        <v>0</v>
      </c>
      <c r="H25" s="134">
        <f>IF(SUM(D25,E25,F25)&lt;1," ",SUM(D25,E25,F25))</f>
        <v>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463</v>
      </c>
      <c r="E27" s="131">
        <v>13</v>
      </c>
      <c r="F27" s="131">
        <v>1</v>
      </c>
      <c r="H27" s="17"/>
      <c r="I27" s="17"/>
      <c r="J27" s="14"/>
      <c r="K27" s="5">
        <v>0</v>
      </c>
      <c r="L27" s="98"/>
      <c r="M27" s="5">
        <v>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2612</v>
      </c>
      <c r="E31" s="134">
        <f>IF(SUM(E21:E28)&lt;1," ",SUM(E21:E28))</f>
        <v>58</v>
      </c>
      <c r="F31" s="134">
        <f>IF(SUM(F21,F23,F25,F27,F28)&lt;1," ",SUM(F21,F23,F25,F27,F28))</f>
        <v>3</v>
      </c>
      <c r="H31" s="134">
        <f>IF(SUM(H25:H26)&lt;1," ",SUM(H25:H26))</f>
        <v>3</v>
      </c>
      <c r="I31" s="6"/>
      <c r="K31" s="19" t="str">
        <f>IF(SUM(K21:K28)&lt;1," ",SUM(K21:K28))</f>
        <v xml:space="preserve"> </v>
      </c>
      <c r="M31" s="19">
        <f>IF(SUM(M21:M28)&lt;1," ",SUM(M21:M28))</f>
        <v>13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2673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22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113</v>
      </c>
    </row>
    <row r="5" spans="1:16" ht="20.25" x14ac:dyDescent="0.3">
      <c r="A5" s="3"/>
      <c r="B5" s="3" t="s">
        <v>159</v>
      </c>
      <c r="C5" s="131">
        <v>207325</v>
      </c>
    </row>
    <row r="6" spans="1:16" ht="20.25" x14ac:dyDescent="0.3">
      <c r="A6" s="3"/>
      <c r="B6" s="3" t="s">
        <v>164</v>
      </c>
      <c r="C6" s="131">
        <v>114175</v>
      </c>
      <c r="D6" s="98" t="s">
        <v>165</v>
      </c>
    </row>
    <row r="7" spans="1:16" ht="20.25" x14ac:dyDescent="0.3">
      <c r="A7" s="3"/>
      <c r="B7" s="3" t="s">
        <v>2</v>
      </c>
      <c r="C7" s="131">
        <v>3</v>
      </c>
      <c r="D7" s="99" t="s">
        <v>160</v>
      </c>
    </row>
    <row r="8" spans="1:16" ht="20.25" x14ac:dyDescent="0.3">
      <c r="A8" s="3"/>
      <c r="B8" s="3" t="s">
        <v>3</v>
      </c>
      <c r="C8" s="131">
        <v>279</v>
      </c>
      <c r="D8" s="100" t="s">
        <v>4</v>
      </c>
    </row>
    <row r="9" spans="1:16" ht="20.25" x14ac:dyDescent="0.3">
      <c r="A9" s="3"/>
      <c r="B9" s="3" t="s">
        <v>3</v>
      </c>
      <c r="C9" s="131">
        <v>48</v>
      </c>
      <c r="D9" s="98" t="s">
        <v>5</v>
      </c>
    </row>
    <row r="10" spans="1:16" ht="20.25" x14ac:dyDescent="0.3">
      <c r="A10" s="3"/>
      <c r="B10" s="3" t="s">
        <v>56</v>
      </c>
      <c r="C10" s="131">
        <v>32532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24719</v>
      </c>
      <c r="D11" s="98" t="s">
        <v>167</v>
      </c>
    </row>
    <row r="12" spans="1:16" ht="20.25" x14ac:dyDescent="0.3">
      <c r="A12" s="3"/>
      <c r="B12" s="3" t="s">
        <v>56</v>
      </c>
      <c r="C12" s="131">
        <v>278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28467</v>
      </c>
      <c r="E21" s="131">
        <v>288</v>
      </c>
      <c r="F21" s="131">
        <v>43</v>
      </c>
      <c r="H21" s="15"/>
      <c r="I21" s="15"/>
      <c r="J21" s="14"/>
      <c r="K21" s="5">
        <v>2</v>
      </c>
      <c r="L21" s="98"/>
      <c r="M21" s="5">
        <v>79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59475</v>
      </c>
      <c r="E23" s="131">
        <v>787</v>
      </c>
      <c r="F23" s="131">
        <v>108</v>
      </c>
      <c r="H23" s="12" t="s">
        <v>16</v>
      </c>
      <c r="I23" s="12"/>
      <c r="J23" s="16"/>
      <c r="K23" s="5">
        <v>6</v>
      </c>
      <c r="L23" s="133"/>
      <c r="M23" s="5">
        <v>172</v>
      </c>
    </row>
    <row r="24" spans="1:13" ht="20.25" x14ac:dyDescent="0.3">
      <c r="A24" s="3"/>
      <c r="B24" s="13"/>
      <c r="C24" s="90" t="s">
        <v>14</v>
      </c>
      <c r="D24" s="131">
        <v>9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275</v>
      </c>
      <c r="E25" s="131">
        <v>4</v>
      </c>
      <c r="F25" s="131">
        <v>0</v>
      </c>
      <c r="H25" s="134">
        <f>IF(SUM(D25,E25,F25)&lt;1," ",SUM(D25,E25,F25))</f>
        <v>279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24284</v>
      </c>
      <c r="E27" s="131">
        <v>371</v>
      </c>
      <c r="F27" s="131">
        <v>59</v>
      </c>
      <c r="H27" s="17"/>
      <c r="I27" s="17"/>
      <c r="J27" s="14"/>
      <c r="K27" s="5">
        <v>2</v>
      </c>
      <c r="L27" s="98"/>
      <c r="M27" s="5">
        <v>60</v>
      </c>
    </row>
    <row r="28" spans="1:13" ht="20.25" x14ac:dyDescent="0.3">
      <c r="A28" s="3"/>
      <c r="B28" s="13" t="s">
        <v>20</v>
      </c>
      <c r="C28" s="90"/>
      <c r="D28" s="131">
        <v>5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112515</v>
      </c>
      <c r="E31" s="134">
        <f>IF(SUM(E21:E28)&lt;1," ",SUM(E21:E28))</f>
        <v>1450</v>
      </c>
      <c r="F31" s="134">
        <f>IF(SUM(F21,F23,F25,F27,F28)&lt;1," ",SUM(F21,F23,F25,F27,F28))</f>
        <v>210</v>
      </c>
      <c r="H31" s="134">
        <f>IF(SUM(H25:H26)&lt;1," ",SUM(H25:H26))</f>
        <v>279</v>
      </c>
      <c r="I31" s="6"/>
      <c r="K31" s="19">
        <f>IF(SUM(K21:K28)&lt;1," ",SUM(K21:K28))</f>
        <v>10</v>
      </c>
      <c r="M31" s="19">
        <f>IF(SUM(M21:M28)&lt;1," ",SUM(M21:M28))</f>
        <v>311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114175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41</v>
      </c>
    </row>
    <row r="5" spans="1:16" ht="20.25" x14ac:dyDescent="0.3">
      <c r="A5" s="3"/>
      <c r="B5" s="3" t="s">
        <v>159</v>
      </c>
      <c r="C5" s="131">
        <v>405829</v>
      </c>
    </row>
    <row r="6" spans="1:16" ht="20.25" x14ac:dyDescent="0.3">
      <c r="A6" s="3"/>
      <c r="B6" s="3" t="s">
        <v>164</v>
      </c>
      <c r="C6" s="131">
        <v>212913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563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122581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104345</v>
      </c>
      <c r="D11" s="98" t="s">
        <v>167</v>
      </c>
    </row>
    <row r="12" spans="1:16" ht="20.25" x14ac:dyDescent="0.3">
      <c r="A12" s="3"/>
      <c r="B12" s="3" t="s">
        <v>56</v>
      </c>
      <c r="C12" s="131">
        <v>1005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f>37781+M21</f>
        <v>37833</v>
      </c>
      <c r="E21" s="131">
        <v>205</v>
      </c>
      <c r="F21" s="131">
        <v>36</v>
      </c>
      <c r="H21" s="15"/>
      <c r="I21" s="15"/>
      <c r="J21" s="14"/>
      <c r="K21" s="5">
        <v>0</v>
      </c>
      <c r="L21" s="98"/>
      <c r="M21" s="5">
        <v>52</v>
      </c>
    </row>
    <row r="22" spans="1:13" ht="20.25" x14ac:dyDescent="0.3">
      <c r="A22" s="3"/>
      <c r="B22" s="13"/>
      <c r="C22" s="90" t="s">
        <v>14</v>
      </c>
      <c r="D22" s="131">
        <v>3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69868+M23</f>
        <v>70047</v>
      </c>
      <c r="E23" s="131">
        <v>744</v>
      </c>
      <c r="F23" s="131">
        <v>87</v>
      </c>
      <c r="H23" s="12" t="s">
        <v>16</v>
      </c>
      <c r="I23" s="12"/>
      <c r="J23" s="16"/>
      <c r="K23" s="5">
        <v>0</v>
      </c>
      <c r="L23" s="133"/>
      <c r="M23" s="5">
        <v>179</v>
      </c>
    </row>
    <row r="24" spans="1:13" ht="20.25" x14ac:dyDescent="0.3">
      <c r="A24" s="3"/>
      <c r="B24" s="13"/>
      <c r="C24" s="90" t="s">
        <v>14</v>
      </c>
      <c r="D24" s="131">
        <v>9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f>562-E25-F25</f>
        <v>536</v>
      </c>
      <c r="E25" s="131">
        <v>23</v>
      </c>
      <c r="F25" s="131">
        <v>3</v>
      </c>
      <c r="H25" s="134">
        <f>IF(SUM(D25,E25,F25)&lt;1," ",SUM(D25,E25,F25))</f>
        <v>562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1</v>
      </c>
      <c r="E26" s="131">
        <v>0</v>
      </c>
      <c r="F26" s="132"/>
      <c r="H26" s="134">
        <f>IF(SUM(D26,E26)&lt;1," ",SUM(D26,E26))</f>
        <v>1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f>100584+M27</f>
        <v>100691</v>
      </c>
      <c r="E27" s="131">
        <v>883</v>
      </c>
      <c r="F27" s="131">
        <v>222</v>
      </c>
      <c r="H27" s="17"/>
      <c r="I27" s="17"/>
      <c r="J27" s="14"/>
      <c r="K27" s="5">
        <v>0</v>
      </c>
      <c r="L27" s="98"/>
      <c r="M27" s="5">
        <f>159+2-M28</f>
        <v>107</v>
      </c>
    </row>
    <row r="28" spans="1:13" ht="20.25" x14ac:dyDescent="0.3">
      <c r="A28" s="3"/>
      <c r="B28" s="13" t="s">
        <v>20</v>
      </c>
      <c r="C28" s="90"/>
      <c r="D28" s="131">
        <f>1497+M28</f>
        <v>1551</v>
      </c>
      <c r="E28" s="131">
        <v>14</v>
      </c>
      <c r="F28" s="131">
        <v>6</v>
      </c>
      <c r="H28" s="15"/>
      <c r="I28" s="15"/>
      <c r="J28" s="14"/>
      <c r="K28" s="5">
        <v>0</v>
      </c>
      <c r="L28" s="98">
        <v>1</v>
      </c>
      <c r="M28" s="5">
        <v>54</v>
      </c>
    </row>
    <row r="29" spans="1:13" ht="20.25" x14ac:dyDescent="0.3">
      <c r="A29" s="3"/>
      <c r="B29" s="13"/>
      <c r="C29" s="90"/>
      <c r="D29" s="6">
        <f>D27+D28</f>
        <v>102242</v>
      </c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210671</v>
      </c>
      <c r="E31" s="134">
        <f>IF(SUM(E21:E28)&lt;1," ",SUM(E21:E28))</f>
        <v>1869</v>
      </c>
      <c r="F31" s="134">
        <f>IF(SUM(F21,F23,F25,F27,F28)&lt;1," ",SUM(F21,F23,F25,F27,F28))</f>
        <v>354</v>
      </c>
      <c r="H31" s="134">
        <f>IF(SUM(H25:H26)&lt;1," ",SUM(H25:H26))</f>
        <v>563</v>
      </c>
      <c r="I31" s="6"/>
      <c r="K31" s="19" t="str">
        <f>IF(SUM(K21:K28)&lt;1," ",SUM(K21:K28))</f>
        <v xml:space="preserve"> </v>
      </c>
      <c r="M31" s="19">
        <f>IF(SUM(M21:M28)&lt;1," ",SUM(M21:M28))</f>
        <v>392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212894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106</v>
      </c>
    </row>
    <row r="5" spans="1:16" ht="20.25" x14ac:dyDescent="0.3">
      <c r="A5" s="3"/>
      <c r="B5" s="3" t="s">
        <v>159</v>
      </c>
      <c r="C5" s="131">
        <v>191780</v>
      </c>
    </row>
    <row r="6" spans="1:16" ht="20.25" x14ac:dyDescent="0.3">
      <c r="A6" s="3"/>
      <c r="B6" s="3" t="s">
        <v>164</v>
      </c>
      <c r="C6" s="131">
        <v>109286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173</v>
      </c>
      <c r="D8" s="100" t="s">
        <v>4</v>
      </c>
    </row>
    <row r="9" spans="1:16" ht="20.25" x14ac:dyDescent="0.3">
      <c r="A9" s="3"/>
      <c r="B9" s="3" t="s">
        <v>3</v>
      </c>
      <c r="C9" s="131">
        <v>118</v>
      </c>
      <c r="D9" s="98" t="s">
        <v>5</v>
      </c>
    </row>
    <row r="10" spans="1:16" ht="20.25" x14ac:dyDescent="0.3">
      <c r="A10" s="3"/>
      <c r="B10" s="3" t="s">
        <v>56</v>
      </c>
      <c r="C10" s="131">
        <v>29935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22939</v>
      </c>
      <c r="D11" s="98" t="s">
        <v>167</v>
      </c>
    </row>
    <row r="12" spans="1:16" ht="20.25" x14ac:dyDescent="0.3">
      <c r="A12" s="3"/>
      <c r="B12" s="3" t="s">
        <v>56</v>
      </c>
      <c r="C12" s="131">
        <v>130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27747</v>
      </c>
      <c r="E21" s="131">
        <v>135</v>
      </c>
      <c r="F21" s="131">
        <v>3</v>
      </c>
      <c r="H21" s="15"/>
      <c r="I21" s="15"/>
      <c r="J21" s="14"/>
      <c r="K21" s="5">
        <v>1</v>
      </c>
      <c r="L21" s="98"/>
      <c r="M21" s="5">
        <v>48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57831</v>
      </c>
      <c r="E23" s="131">
        <v>455</v>
      </c>
      <c r="F23" s="131">
        <v>3</v>
      </c>
      <c r="H23" s="12" t="s">
        <v>16</v>
      </c>
      <c r="I23" s="12"/>
      <c r="J23" s="16"/>
      <c r="K23" s="5">
        <v>2</v>
      </c>
      <c r="L23" s="133"/>
      <c r="M23" s="5">
        <v>195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172</v>
      </c>
      <c r="E25" s="131">
        <v>1</v>
      </c>
      <c r="F25" s="131">
        <v>0</v>
      </c>
      <c r="H25" s="134">
        <f>IF(SUM(D25,E25,F25)&lt;1," ",SUM(D25,E25,F25))</f>
        <v>173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22685</v>
      </c>
      <c r="E27" s="131">
        <v>213</v>
      </c>
      <c r="F27" s="131">
        <v>28</v>
      </c>
      <c r="H27" s="17"/>
      <c r="I27" s="17"/>
      <c r="J27" s="14"/>
      <c r="K27" s="5">
        <v>3</v>
      </c>
      <c r="L27" s="98"/>
      <c r="M27" s="5">
        <v>71</v>
      </c>
    </row>
    <row r="28" spans="1:13" ht="20.25" x14ac:dyDescent="0.3">
      <c r="A28" s="3"/>
      <c r="B28" s="13" t="s">
        <v>20</v>
      </c>
      <c r="C28" s="90"/>
      <c r="D28" s="131">
        <v>13</v>
      </c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108448</v>
      </c>
      <c r="E31" s="134">
        <f>IF(SUM(E21:E28)&lt;1," ",SUM(E21:E28))</f>
        <v>804</v>
      </c>
      <c r="F31" s="134">
        <f>IF(SUM(F21,F23,F25,F27,F28)&lt;1," ",SUM(F21,F23,F25,F27,F28))</f>
        <v>34</v>
      </c>
      <c r="H31" s="134">
        <f>IF(SUM(H25:H26)&lt;1," ",SUM(H25:H26))</f>
        <v>173</v>
      </c>
      <c r="I31" s="6"/>
      <c r="K31" s="19">
        <f>IF(SUM(K21:K28)&lt;1," ",SUM(K21:K28))</f>
        <v>6</v>
      </c>
      <c r="M31" s="19">
        <f>IF(SUM(M21:M28)&lt;1," ",SUM(M21:M28))</f>
        <v>314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109286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133</v>
      </c>
    </row>
    <row r="5" spans="1:16" ht="20.25" x14ac:dyDescent="0.3">
      <c r="A5" s="3"/>
      <c r="B5" s="3" t="s">
        <v>159</v>
      </c>
      <c r="C5" s="131">
        <v>25877</v>
      </c>
    </row>
    <row r="6" spans="1:16" ht="20.25" x14ac:dyDescent="0.3">
      <c r="A6" s="3"/>
      <c r="B6" s="3" t="s">
        <v>164</v>
      </c>
      <c r="C6" s="131">
        <v>13497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51</v>
      </c>
      <c r="D8" s="100" t="s">
        <v>4</v>
      </c>
    </row>
    <row r="9" spans="1:16" ht="20.25" x14ac:dyDescent="0.3">
      <c r="A9" s="3"/>
      <c r="B9" s="3" t="s">
        <v>3</v>
      </c>
      <c r="C9" s="131">
        <v>17</v>
      </c>
      <c r="D9" s="98" t="s">
        <v>5</v>
      </c>
    </row>
    <row r="10" spans="1:16" ht="20.25" x14ac:dyDescent="0.3">
      <c r="A10" s="3"/>
      <c r="B10" s="3" t="s">
        <v>56</v>
      </c>
      <c r="C10" s="131">
        <v>5569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4231</v>
      </c>
      <c r="D11" s="98" t="s">
        <v>167</v>
      </c>
    </row>
    <row r="12" spans="1:16" ht="20.25" x14ac:dyDescent="0.3">
      <c r="A12" s="3"/>
      <c r="B12" s="3" t="s">
        <v>56</v>
      </c>
      <c r="C12" s="131">
        <v>82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1986</v>
      </c>
      <c r="E21" s="131">
        <v>7</v>
      </c>
      <c r="F21" s="131">
        <v>0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7162</v>
      </c>
      <c r="E23" s="131">
        <v>56</v>
      </c>
      <c r="F23" s="131">
        <v>4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51</v>
      </c>
      <c r="E25" s="131">
        <v>0</v>
      </c>
      <c r="F25" s="131">
        <v>0</v>
      </c>
      <c r="H25" s="134">
        <f>IF(SUM(D25,E25,F25)&lt;1," ",SUM(D25,E25,F25))</f>
        <v>51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4144</v>
      </c>
      <c r="E27" s="131">
        <v>77</v>
      </c>
      <c r="F27" s="131">
        <v>10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13343</v>
      </c>
      <c r="E31" s="134">
        <f>IF(SUM(E21:E28)&lt;1," ",SUM(E21:E28))</f>
        <v>140</v>
      </c>
      <c r="F31" s="134">
        <f>IF(SUM(F21,F23,F25,F27,F28)&lt;1," ",SUM(F21,F23,F25,F27,F28))</f>
        <v>14</v>
      </c>
      <c r="H31" s="134">
        <f>IF(SUM(H25:H26)&lt;1," ",SUM(H25:H26))</f>
        <v>51</v>
      </c>
      <c r="I31" s="6"/>
      <c r="K31" s="19" t="str">
        <f>IF(SUM(K21:K28)&lt;1," ",SUM(K21:K28))</f>
        <v xml:space="preserve"> </v>
      </c>
      <c r="M31" s="19" t="str">
        <f>IF(SUM(M21:M28)&lt;1," ",SUM(M21:M28))</f>
        <v xml:space="preserve"> 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13497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42</v>
      </c>
    </row>
    <row r="5" spans="1:16" ht="20.25" x14ac:dyDescent="0.3">
      <c r="A5" s="3"/>
      <c r="B5" s="3" t="s">
        <v>159</v>
      </c>
      <c r="C5" s="131">
        <v>4483</v>
      </c>
    </row>
    <row r="6" spans="1:16" ht="20.25" x14ac:dyDescent="0.3">
      <c r="A6" s="3"/>
      <c r="B6" s="3" t="s">
        <v>164</v>
      </c>
      <c r="C6" s="131">
        <v>2723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4</v>
      </c>
      <c r="D8" s="100" t="s">
        <v>4</v>
      </c>
    </row>
    <row r="9" spans="1:16" ht="20.25" x14ac:dyDescent="0.3">
      <c r="A9" s="3"/>
      <c r="B9" s="3" t="s">
        <v>3</v>
      </c>
      <c r="C9" s="131">
        <v>0</v>
      </c>
      <c r="D9" s="98" t="s">
        <v>5</v>
      </c>
    </row>
    <row r="10" spans="1:16" ht="20.25" x14ac:dyDescent="0.3">
      <c r="A10" s="3"/>
      <c r="B10" s="3" t="s">
        <v>56</v>
      </c>
      <c r="C10" s="131">
        <v>474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390</v>
      </c>
      <c r="D11" s="98" t="s">
        <v>167</v>
      </c>
    </row>
    <row r="12" spans="1:16" ht="20.25" x14ac:dyDescent="0.3">
      <c r="A12" s="3"/>
      <c r="B12" s="3" t="s">
        <v>56</v>
      </c>
      <c r="C12" s="131">
        <v>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800</v>
      </c>
      <c r="E21" s="131">
        <v>14</v>
      </c>
      <c r="F21" s="131">
        <v>0</v>
      </c>
      <c r="H21" s="15"/>
      <c r="I21" s="15"/>
      <c r="J21" s="14"/>
      <c r="K21" s="5">
        <v>0</v>
      </c>
      <c r="L21" s="98"/>
      <c r="M21" s="5">
        <v>1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1494</v>
      </c>
      <c r="E23" s="131">
        <v>21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3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</v>
      </c>
      <c r="E25" s="131">
        <v>0</v>
      </c>
      <c r="F25" s="131">
        <v>0</v>
      </c>
      <c r="H25" s="134">
        <f>IF(SUM(D25,E25,F25)&lt;1," ",SUM(D25,E25,F25))</f>
        <v>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378</v>
      </c>
      <c r="E27" s="131">
        <v>12</v>
      </c>
      <c r="F27" s="131">
        <v>0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2676</v>
      </c>
      <c r="E31" s="134">
        <f>IF(SUM(E21:E28)&lt;1," ",SUM(E21:E28))</f>
        <v>47</v>
      </c>
      <c r="F31" s="134" t="str">
        <f>IF(SUM(F21,F23,F25,F27,F28)&lt;1," ",SUM(F21,F23,F25,F27,F28))</f>
        <v xml:space="preserve"> </v>
      </c>
      <c r="H31" s="134">
        <f>IF(SUM(H25:H26)&lt;1," ",SUM(H25:H26))</f>
        <v>4</v>
      </c>
      <c r="I31" s="6"/>
      <c r="K31" s="19" t="str">
        <f>IF(SUM(K21:K28)&lt;1," ",SUM(K21:K28))</f>
        <v xml:space="preserve"> </v>
      </c>
      <c r="M31" s="19">
        <f>IF(SUM(M21:M28)&lt;1," ",SUM(M21:M28))</f>
        <v>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2723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134</v>
      </c>
    </row>
    <row r="5" spans="1:16" ht="20.25" x14ac:dyDescent="0.3">
      <c r="A5" s="3"/>
      <c r="B5" s="3" t="s">
        <v>159</v>
      </c>
      <c r="C5" s="131">
        <v>11525</v>
      </c>
    </row>
    <row r="6" spans="1:16" ht="20.25" x14ac:dyDescent="0.3">
      <c r="A6" s="3"/>
      <c r="B6" s="3" t="s">
        <v>164</v>
      </c>
      <c r="C6" s="131">
        <v>6413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35</v>
      </c>
      <c r="D8" s="100" t="s">
        <v>4</v>
      </c>
    </row>
    <row r="9" spans="1:16" ht="20.25" x14ac:dyDescent="0.3">
      <c r="A9" s="3"/>
      <c r="B9" s="3" t="s">
        <v>3</v>
      </c>
      <c r="C9" s="131">
        <v>22</v>
      </c>
      <c r="D9" s="98" t="s">
        <v>5</v>
      </c>
    </row>
    <row r="10" spans="1:16" ht="20.25" x14ac:dyDescent="0.3">
      <c r="A10" s="3"/>
      <c r="B10" s="3" t="s">
        <v>56</v>
      </c>
      <c r="C10" s="131">
        <v>1400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1006</v>
      </c>
      <c r="D11" s="98" t="s">
        <v>167</v>
      </c>
    </row>
    <row r="12" spans="1:16" ht="20.25" x14ac:dyDescent="0.3">
      <c r="A12" s="3"/>
      <c r="B12" s="3" t="s">
        <v>56</v>
      </c>
      <c r="C12" s="131">
        <v>37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f>2122-E21-F21</f>
        <v>2115</v>
      </c>
      <c r="E21" s="131">
        <v>7</v>
      </c>
      <c r="F21" s="131">
        <v>0</v>
      </c>
      <c r="H21" s="15"/>
      <c r="I21" s="15"/>
      <c r="J21" s="14"/>
      <c r="K21" s="5">
        <v>0</v>
      </c>
      <c r="L21" s="98"/>
      <c r="M21" s="5">
        <v>3</v>
      </c>
    </row>
    <row r="22" spans="1:13" ht="20.25" x14ac:dyDescent="0.3">
      <c r="A22" s="3"/>
      <c r="B22" s="13"/>
      <c r="C22" s="90" t="s">
        <v>14</v>
      </c>
      <c r="D22" s="131"/>
      <c r="E22" s="131"/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3250-E23-F23</f>
        <v>3226</v>
      </c>
      <c r="E23" s="131">
        <v>20</v>
      </c>
      <c r="F23" s="131">
        <v>4</v>
      </c>
      <c r="H23" s="12" t="s">
        <v>16</v>
      </c>
      <c r="I23" s="12"/>
      <c r="J23" s="16"/>
      <c r="K23" s="5">
        <v>0</v>
      </c>
      <c r="L23" s="133"/>
      <c r="M23" s="5">
        <v>6</v>
      </c>
    </row>
    <row r="24" spans="1:13" ht="20.25" x14ac:dyDescent="0.3">
      <c r="A24" s="3"/>
      <c r="B24" s="13"/>
      <c r="C24" s="90" t="s">
        <v>14</v>
      </c>
      <c r="D24" s="131"/>
      <c r="E24" s="131"/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35</v>
      </c>
      <c r="E25" s="131">
        <v>0</v>
      </c>
      <c r="F25" s="131">
        <v>0</v>
      </c>
      <c r="H25" s="134">
        <f>IF(SUM(D25,E25,F25)&lt;1," ",SUM(D25,E25,F25))</f>
        <v>35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/>
      <c r="E26" s="131"/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f>1006-E27-F27</f>
        <v>994</v>
      </c>
      <c r="E27" s="131">
        <v>11</v>
      </c>
      <c r="F27" s="131">
        <v>1</v>
      </c>
      <c r="H27" s="17"/>
      <c r="I27" s="17"/>
      <c r="J27" s="14"/>
      <c r="K27" s="5">
        <v>1</v>
      </c>
      <c r="L27" s="98"/>
      <c r="M27" s="5">
        <v>2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6370</v>
      </c>
      <c r="E31" s="134">
        <f>IF(SUM(E21:E28)&lt;1," ",SUM(E21:E28))</f>
        <v>38</v>
      </c>
      <c r="F31" s="134">
        <f>IF(SUM(F21,F23,F25,F27,F28)&lt;1," ",SUM(F21,F23,F25,F27,F28))</f>
        <v>5</v>
      </c>
      <c r="H31" s="134">
        <f>IF(SUM(H25:H26)&lt;1," ",SUM(H25:H26))</f>
        <v>35</v>
      </c>
      <c r="I31" s="6"/>
      <c r="K31" s="19">
        <f>IF(SUM(K21:K28)&lt;1," ",SUM(K21:K28))</f>
        <v>1</v>
      </c>
      <c r="M31" s="19">
        <f>IF(SUM(M21:M28)&lt;1," ",SUM(M21:M28))</f>
        <v>11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6413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52</v>
      </c>
    </row>
    <row r="5" spans="1:16" ht="20.25" x14ac:dyDescent="0.3">
      <c r="A5" s="3"/>
      <c r="B5" s="3" t="s">
        <v>159</v>
      </c>
      <c r="C5" s="131">
        <v>212609</v>
      </c>
    </row>
    <row r="6" spans="1:16" ht="20.25" x14ac:dyDescent="0.3">
      <c r="A6" s="3"/>
      <c r="B6" s="3" t="s">
        <v>164</v>
      </c>
      <c r="C6" s="131">
        <v>121098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53</v>
      </c>
      <c r="D8" s="100" t="s">
        <v>4</v>
      </c>
    </row>
    <row r="9" spans="1:16" ht="20.25" x14ac:dyDescent="0.3">
      <c r="A9" s="3"/>
      <c r="B9" s="3" t="s">
        <v>3</v>
      </c>
      <c r="C9" s="131">
        <v>48</v>
      </c>
      <c r="D9" s="98" t="s">
        <v>5</v>
      </c>
    </row>
    <row r="10" spans="1:16" ht="20.25" x14ac:dyDescent="0.3">
      <c r="A10" s="3"/>
      <c r="B10" s="3" t="s">
        <v>56</v>
      </c>
      <c r="C10" s="131">
        <v>56114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45032</v>
      </c>
      <c r="D11" s="98" t="s">
        <v>167</v>
      </c>
    </row>
    <row r="12" spans="1:16" ht="20.25" x14ac:dyDescent="0.3">
      <c r="A12" s="3"/>
      <c r="B12" s="3" t="s">
        <v>56</v>
      </c>
      <c r="C12" s="131">
        <v>312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13773</v>
      </c>
      <c r="E21" s="131">
        <v>87</v>
      </c>
      <c r="F21" s="131">
        <v>1</v>
      </c>
      <c r="H21" s="15"/>
      <c r="I21" s="15"/>
      <c r="J21" s="14"/>
      <c r="K21" s="5">
        <v>1</v>
      </c>
      <c r="L21" s="98"/>
      <c r="M21" s="5">
        <v>13</v>
      </c>
    </row>
    <row r="22" spans="1:13" ht="20.25" x14ac:dyDescent="0.3">
      <c r="A22" s="3"/>
      <c r="B22" s="13"/>
      <c r="C22" s="90" t="s">
        <v>14</v>
      </c>
      <c r="D22" s="131">
        <v>5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61665</v>
      </c>
      <c r="E23" s="131">
        <v>466</v>
      </c>
      <c r="F23" s="131">
        <v>17</v>
      </c>
      <c r="H23" s="12" t="s">
        <v>16</v>
      </c>
      <c r="I23" s="12"/>
      <c r="J23" s="16"/>
      <c r="K23" s="5">
        <v>1</v>
      </c>
      <c r="L23" s="133"/>
      <c r="M23" s="5">
        <v>132</v>
      </c>
    </row>
    <row r="24" spans="1:13" ht="20.25" x14ac:dyDescent="0.3">
      <c r="A24" s="3"/>
      <c r="B24" s="13"/>
      <c r="C24" s="90" t="s">
        <v>14</v>
      </c>
      <c r="D24" s="131">
        <v>8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53</v>
      </c>
      <c r="E25" s="131">
        <v>0</v>
      </c>
      <c r="F25" s="131">
        <v>0</v>
      </c>
      <c r="H25" s="134">
        <f>IF(SUM(D25,E25,F25)&lt;1," ",SUM(D25,E25,F25))</f>
        <v>53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44310</v>
      </c>
      <c r="E27" s="131">
        <v>493</v>
      </c>
      <c r="F27" s="131">
        <v>220</v>
      </c>
      <c r="H27" s="17"/>
      <c r="I27" s="17"/>
      <c r="J27" s="14"/>
      <c r="K27" s="5">
        <v>0</v>
      </c>
      <c r="L27" s="98"/>
      <c r="M27" s="5">
        <v>111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119814</v>
      </c>
      <c r="E31" s="134">
        <f>IF(SUM(E21:E28)&lt;1," ",SUM(E21:E28))</f>
        <v>1046</v>
      </c>
      <c r="F31" s="134">
        <f>IF(SUM(F21,F23,F25,F27,F28)&lt;1," ",SUM(F21,F23,F25,F27,F28))</f>
        <v>238</v>
      </c>
      <c r="H31" s="134">
        <f>IF(SUM(H25:H26)&lt;1," ",SUM(H25:H26))</f>
        <v>53</v>
      </c>
      <c r="I31" s="6"/>
      <c r="K31" s="19">
        <f>IF(SUM(K21:K28)&lt;1," ",SUM(K21:K28))</f>
        <v>2</v>
      </c>
      <c r="M31" s="19">
        <f>IF(SUM(M21:M28)&lt;1," ",SUM(M21:M28))</f>
        <v>256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121098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V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135</v>
      </c>
    </row>
    <row r="5" spans="1:16" ht="20.25" x14ac:dyDescent="0.3">
      <c r="A5" s="3"/>
      <c r="B5" s="3" t="s">
        <v>159</v>
      </c>
      <c r="C5" s="131">
        <v>216012</v>
      </c>
    </row>
    <row r="6" spans="1:16" ht="20.25" x14ac:dyDescent="0.3">
      <c r="A6" s="3"/>
      <c r="B6" s="3" t="s">
        <v>164</v>
      </c>
      <c r="C6" s="131">
        <v>121510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28</v>
      </c>
      <c r="D8" s="100" t="s">
        <v>4</v>
      </c>
    </row>
    <row r="9" spans="1:16" ht="20.25" x14ac:dyDescent="0.3">
      <c r="A9" s="3"/>
      <c r="B9" s="3" t="s">
        <v>3</v>
      </c>
      <c r="C9" s="131">
        <v>20</v>
      </c>
      <c r="D9" s="98" t="s">
        <v>5</v>
      </c>
    </row>
    <row r="10" spans="1:16" ht="20.25" x14ac:dyDescent="0.3">
      <c r="A10" s="3"/>
      <c r="B10" s="3" t="s">
        <v>56</v>
      </c>
      <c r="C10" s="131">
        <v>40868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32760</v>
      </c>
      <c r="D11" s="98" t="s">
        <v>167</v>
      </c>
    </row>
    <row r="12" spans="1:16" ht="20.25" x14ac:dyDescent="0.3">
      <c r="A12" s="3"/>
      <c r="B12" s="3" t="s">
        <v>56</v>
      </c>
      <c r="C12" s="131">
        <v>355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20538</v>
      </c>
      <c r="E21" s="131">
        <v>159</v>
      </c>
      <c r="F21" s="131">
        <v>15</v>
      </c>
      <c r="H21" s="15"/>
      <c r="I21" s="15"/>
      <c r="J21" s="14"/>
      <c r="K21" s="5">
        <v>0</v>
      </c>
      <c r="L21" s="98"/>
      <c r="M21" s="5">
        <v>34</v>
      </c>
    </row>
    <row r="22" spans="1:13" ht="20.25" x14ac:dyDescent="0.3">
      <c r="A22" s="3"/>
      <c r="B22" s="13"/>
      <c r="C22" s="90" t="s">
        <v>14</v>
      </c>
      <c r="D22" s="131">
        <v>2</v>
      </c>
      <c r="E22" s="131">
        <v>1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67349</v>
      </c>
      <c r="E23" s="131">
        <v>566</v>
      </c>
      <c r="F23" s="131">
        <v>88</v>
      </c>
      <c r="H23" s="12" t="s">
        <v>16</v>
      </c>
      <c r="I23" s="12"/>
      <c r="J23" s="16"/>
      <c r="K23" s="5">
        <v>0</v>
      </c>
      <c r="L23" s="133"/>
      <c r="M23" s="5">
        <v>165</v>
      </c>
    </row>
    <row r="24" spans="1:13" ht="20.25" x14ac:dyDescent="0.3">
      <c r="A24" s="3"/>
      <c r="B24" s="13"/>
      <c r="C24" s="90" t="s">
        <v>14</v>
      </c>
      <c r="D24" s="131">
        <v>4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28</v>
      </c>
      <c r="E25" s="131">
        <v>0</v>
      </c>
      <c r="F25" s="131">
        <v>0</v>
      </c>
      <c r="H25" s="134">
        <f>IF(SUM(D25,E25,F25)&lt;1," ",SUM(D25,E25,F25))</f>
        <v>28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32232</v>
      </c>
      <c r="E27" s="131">
        <v>465</v>
      </c>
      <c r="F27" s="131">
        <v>63</v>
      </c>
      <c r="H27" s="17"/>
      <c r="I27" s="17"/>
      <c r="J27" s="14"/>
      <c r="K27" s="5">
        <v>4</v>
      </c>
      <c r="L27" s="98"/>
      <c r="M27" s="5">
        <v>100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120153</v>
      </c>
      <c r="E31" s="134">
        <f>IF(SUM(E21:E28)&lt;1," ",SUM(E21:E28))</f>
        <v>1191</v>
      </c>
      <c r="F31" s="134">
        <f>IF(SUM(F21,F23,F25,F27,F28)&lt;1," ",SUM(F21,F23,F25,F27,F28))</f>
        <v>166</v>
      </c>
      <c r="H31" s="134">
        <f>IF(SUM(H25:H26)&lt;1," ",SUM(H25:H26))</f>
        <v>28</v>
      </c>
      <c r="I31" s="6"/>
      <c r="K31" s="19">
        <f>IF(SUM(K21:K28)&lt;1," ",SUM(K21:K28))</f>
        <v>4</v>
      </c>
      <c r="M31" s="19">
        <f>IF(SUM(M21:M28)&lt;1," ",SUM(M21:M28))</f>
        <v>299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256" ht="20.25" x14ac:dyDescent="0.3">
      <c r="A33" s="3"/>
      <c r="B33" s="20" t="s">
        <v>162</v>
      </c>
      <c r="F33"/>
      <c r="H33"/>
      <c r="I33"/>
      <c r="K33"/>
      <c r="M33"/>
    </row>
    <row r="34" spans="1:256" ht="20.25" x14ac:dyDescent="0.3">
      <c r="A34" s="3"/>
      <c r="B34" s="21" t="s">
        <v>28</v>
      </c>
      <c r="C34" s="134">
        <f>IF(SUM(D31,E31,F31)&lt;1," ",SUM(D31,E31,F31))</f>
        <v>121510</v>
      </c>
      <c r="F34"/>
      <c r="H34"/>
      <c r="I34"/>
      <c r="K34"/>
      <c r="M34"/>
    </row>
    <row r="35" spans="1:25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256" ht="20.25" x14ac:dyDescent="0.3">
      <c r="A36" s="3"/>
      <c r="B36" s="3"/>
      <c r="C36"/>
      <c r="F36"/>
      <c r="H36"/>
      <c r="I36"/>
      <c r="K36"/>
      <c r="M36"/>
    </row>
    <row r="37" spans="1:256" ht="20.25" x14ac:dyDescent="0.3">
      <c r="A37" s="3"/>
      <c r="B37" s="20" t="s">
        <v>29</v>
      </c>
      <c r="C37" s="6"/>
      <c r="F37"/>
      <c r="H37"/>
      <c r="I37"/>
      <c r="K37"/>
      <c r="M37"/>
    </row>
    <row r="38" spans="1:25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25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25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25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256" ht="20.25" x14ac:dyDescent="0.3">
      <c r="A42" s="3"/>
      <c r="D42" s="22"/>
      <c r="E42" s="22"/>
      <c r="F42"/>
      <c r="H42"/>
      <c r="I42"/>
      <c r="K42"/>
      <c r="M42"/>
    </row>
    <row r="43" spans="1:256" ht="20.25" x14ac:dyDescent="0.3">
      <c r="A43" s="3"/>
      <c r="B43" s="3"/>
      <c r="F43" s="6"/>
      <c r="H43" s="6"/>
      <c r="I43" s="6"/>
      <c r="K43" s="6"/>
      <c r="M43" s="6"/>
    </row>
    <row r="44" spans="1:256" s="148" customFormat="1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148" customFormat="1" ht="20.25" x14ac:dyDescent="0.3">
      <c r="A45" s="1"/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148" customFormat="1" ht="20.25" x14ac:dyDescent="0.3">
      <c r="A46" s="1"/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148" customFormat="1" ht="20.25" x14ac:dyDescent="0.3">
      <c r="A47" s="1"/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148" customFormat="1" ht="20.25" x14ac:dyDescent="0.3">
      <c r="A48" s="1"/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148" customFormat="1" ht="20.25" x14ac:dyDescent="0.3">
      <c r="A49" s="1"/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148" customFormat="1" ht="20.25" x14ac:dyDescent="0.3">
      <c r="A50" s="1"/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148" customFormat="1" ht="20.25" x14ac:dyDescent="0.3">
      <c r="A51" s="1"/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148" customFormat="1" ht="20.25" x14ac:dyDescent="0.3">
      <c r="A52" s="1"/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148" customFormat="1" ht="20.25" x14ac:dyDescent="0.3">
      <c r="A53" s="1"/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148" customFormat="1" ht="20.25" x14ac:dyDescent="0.3">
      <c r="A54" s="1"/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148" customFormat="1" ht="20.25" x14ac:dyDescent="0.3">
      <c r="A55" s="1"/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148" customFormat="1" ht="20.25" x14ac:dyDescent="0.3">
      <c r="A56" s="1"/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148" customFormat="1" ht="20.25" x14ac:dyDescent="0.3">
      <c r="A57" s="1"/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148" customFormat="1" ht="20.25" x14ac:dyDescent="0.3">
      <c r="A58" s="1"/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148" customFormat="1" ht="20.25" x14ac:dyDescent="0.3">
      <c r="A59" s="1"/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148" customFormat="1" ht="20.25" x14ac:dyDescent="0.3">
      <c r="A60" s="1"/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148" customFormat="1" x14ac:dyDescent="0.2">
      <c r="A61" s="1"/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148" customFormat="1" ht="20.25" x14ac:dyDescent="0.3">
      <c r="A62" s="1"/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148" customFormat="1" ht="20.25" x14ac:dyDescent="0.3">
      <c r="A63" s="1"/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148" customFormat="1" ht="20.25" x14ac:dyDescent="0.3">
      <c r="A64" s="1"/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148" customFormat="1" ht="20.25" x14ac:dyDescent="0.3">
      <c r="A65" s="1"/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148" customFormat="1" ht="20.25" x14ac:dyDescent="0.3">
      <c r="A66" s="1"/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148" customFormat="1" ht="20.25" x14ac:dyDescent="0.3">
      <c r="A67" s="1"/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148" customFormat="1" x14ac:dyDescent="0.2">
      <c r="A68" s="1"/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148" customFormat="1" x14ac:dyDescent="0.2">
      <c r="A69" s="1"/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148" customFormat="1" x14ac:dyDescent="0.2">
      <c r="A70" s="1"/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148" customFormat="1" x14ac:dyDescent="0.2">
      <c r="A71" s="1"/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148" customFormat="1" x14ac:dyDescent="0.2">
      <c r="A72" s="1"/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148" customFormat="1" ht="20.25" x14ac:dyDescent="0.3">
      <c r="A73" s="1"/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148" customFormat="1" ht="20.25" x14ac:dyDescent="0.3">
      <c r="A74" s="1"/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scale="51" orientation="landscape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50</v>
      </c>
    </row>
    <row r="5" spans="1:16" ht="20.25" x14ac:dyDescent="0.3">
      <c r="A5" s="3"/>
      <c r="B5" s="3" t="s">
        <v>159</v>
      </c>
      <c r="C5" s="131">
        <v>105248</v>
      </c>
    </row>
    <row r="6" spans="1:16" ht="20.25" x14ac:dyDescent="0.3">
      <c r="A6" s="3"/>
      <c r="B6" s="3" t="s">
        <v>164</v>
      </c>
      <c r="C6" s="131">
        <v>62489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18</v>
      </c>
      <c r="D8" s="100" t="s">
        <v>4</v>
      </c>
    </row>
    <row r="9" spans="1:16" ht="20.25" x14ac:dyDescent="0.3">
      <c r="A9" s="3"/>
      <c r="B9" s="3" t="s">
        <v>3</v>
      </c>
      <c r="C9" s="131">
        <v>23</v>
      </c>
      <c r="D9" s="98" t="s">
        <v>5</v>
      </c>
    </row>
    <row r="10" spans="1:16" ht="20.25" x14ac:dyDescent="0.3">
      <c r="A10" s="3"/>
      <c r="B10" s="3" t="s">
        <v>56</v>
      </c>
      <c r="C10" s="131">
        <v>29991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24543</v>
      </c>
      <c r="D11" s="98" t="s">
        <v>167</v>
      </c>
    </row>
    <row r="12" spans="1:16" ht="20.25" x14ac:dyDescent="0.3">
      <c r="A12" s="3"/>
      <c r="B12" s="3" t="s">
        <v>56</v>
      </c>
      <c r="C12" s="131">
        <v>63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14450</v>
      </c>
      <c r="E21" s="131">
        <v>134</v>
      </c>
      <c r="F21" s="131">
        <v>28</v>
      </c>
      <c r="H21" s="15"/>
      <c r="I21" s="15"/>
      <c r="J21" s="14"/>
      <c r="K21" s="5">
        <v>0</v>
      </c>
      <c r="L21" s="98"/>
      <c r="M21" s="5">
        <v>31</v>
      </c>
    </row>
    <row r="22" spans="1:13" ht="20.25" x14ac:dyDescent="0.3">
      <c r="A22" s="3"/>
      <c r="B22" s="13"/>
      <c r="C22" s="90" t="s">
        <v>14</v>
      </c>
      <c r="D22" s="131">
        <v>3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22938</v>
      </c>
      <c r="E23" s="131">
        <v>339</v>
      </c>
      <c r="F23" s="131">
        <v>34</v>
      </c>
      <c r="H23" s="12" t="s">
        <v>16</v>
      </c>
      <c r="I23" s="12"/>
      <c r="J23" s="16"/>
      <c r="K23" s="5">
        <v>1</v>
      </c>
      <c r="L23" s="133"/>
      <c r="M23" s="5">
        <v>85</v>
      </c>
    </row>
    <row r="24" spans="1:13" ht="20.25" x14ac:dyDescent="0.3">
      <c r="A24" s="3"/>
      <c r="B24" s="13"/>
      <c r="C24" s="90" t="s">
        <v>14</v>
      </c>
      <c r="D24" s="131">
        <v>2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18</v>
      </c>
      <c r="E25" s="131">
        <v>0</v>
      </c>
      <c r="F25" s="131">
        <v>0</v>
      </c>
      <c r="H25" s="134">
        <f>IF(SUM(D25,E25,F25)&lt;1," ",SUM(D25,E25,F25))</f>
        <v>18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24022</v>
      </c>
      <c r="E27" s="131">
        <v>467</v>
      </c>
      <c r="F27" s="131">
        <v>47</v>
      </c>
      <c r="H27" s="17"/>
      <c r="I27" s="17"/>
      <c r="J27" s="14"/>
      <c r="K27" s="5">
        <v>1</v>
      </c>
      <c r="L27" s="98"/>
      <c r="M27" s="5">
        <v>102</v>
      </c>
    </row>
    <row r="28" spans="1:13" ht="20.25" x14ac:dyDescent="0.3">
      <c r="A28" s="3"/>
      <c r="B28" s="13" t="s">
        <v>20</v>
      </c>
      <c r="C28" s="90"/>
      <c r="D28" s="131">
        <v>7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61440</v>
      </c>
      <c r="E31" s="134">
        <f>IF(SUM(E21:E28)&lt;1," ",SUM(E21:E28))</f>
        <v>940</v>
      </c>
      <c r="F31" s="134">
        <f>IF(SUM(F21,F23,F25,F27,F28)&lt;1," ",SUM(F21,F23,F25,F27,F28))</f>
        <v>109</v>
      </c>
      <c r="H31" s="134">
        <f>IF(SUM(H25:H26)&lt;1," ",SUM(H25:H26))</f>
        <v>18</v>
      </c>
      <c r="I31" s="6"/>
      <c r="K31" s="19">
        <f>IF(SUM(K21:K28)&lt;1," ",SUM(K21:K28))</f>
        <v>2</v>
      </c>
      <c r="M31" s="19">
        <f>IF(SUM(M21:M28)&lt;1," ",SUM(M21:M28))</f>
        <v>218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62489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7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136</v>
      </c>
    </row>
    <row r="5" spans="1:16" ht="20.25" x14ac:dyDescent="0.3">
      <c r="A5" s="3"/>
      <c r="B5" s="3" t="s">
        <v>159</v>
      </c>
      <c r="C5" s="131">
        <v>1299342</v>
      </c>
    </row>
    <row r="6" spans="1:16" ht="20.25" x14ac:dyDescent="0.3">
      <c r="A6" s="3"/>
      <c r="B6" s="3" t="s">
        <v>164</v>
      </c>
      <c r="C6" s="131">
        <v>529927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415</v>
      </c>
      <c r="D8" s="100" t="s">
        <v>4</v>
      </c>
    </row>
    <row r="9" spans="1:16" ht="20.25" x14ac:dyDescent="0.3">
      <c r="A9" s="3"/>
      <c r="B9" s="3" t="s">
        <v>3</v>
      </c>
      <c r="C9" s="131">
        <v>24</v>
      </c>
      <c r="D9" s="98" t="s">
        <v>5</v>
      </c>
    </row>
    <row r="10" spans="1:16" ht="20.25" x14ac:dyDescent="0.3">
      <c r="A10" s="3"/>
      <c r="B10" s="3" t="s">
        <v>56</v>
      </c>
      <c r="C10" s="131">
        <v>290129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185354</v>
      </c>
      <c r="D11" s="98" t="s">
        <v>167</v>
      </c>
    </row>
    <row r="12" spans="1:16" ht="20.25" x14ac:dyDescent="0.3">
      <c r="A12" s="3"/>
      <c r="B12" s="3" t="s">
        <v>56</v>
      </c>
      <c r="C12" s="131">
        <v>3955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f>116036</f>
        <v>116036</v>
      </c>
      <c r="E21" s="131">
        <v>684</v>
      </c>
      <c r="F21" s="131">
        <v>149</v>
      </c>
      <c r="H21" s="15"/>
      <c r="I21" s="15"/>
      <c r="J21" s="14"/>
      <c r="K21" s="5">
        <v>3</v>
      </c>
      <c r="L21" s="98"/>
      <c r="M21" s="5">
        <v>133</v>
      </c>
    </row>
    <row r="22" spans="1:13" ht="20.25" x14ac:dyDescent="0.3">
      <c r="A22" s="3"/>
      <c r="B22" s="13"/>
      <c r="C22" s="90" t="s">
        <v>14</v>
      </c>
      <c r="D22" s="131">
        <v>32</v>
      </c>
      <c r="E22" s="131">
        <v>4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224311</f>
        <v>224311</v>
      </c>
      <c r="E23" s="131">
        <v>2195</v>
      </c>
      <c r="F23" s="131">
        <v>833</v>
      </c>
      <c r="H23" s="12" t="s">
        <v>16</v>
      </c>
      <c r="I23" s="12"/>
      <c r="J23" s="16"/>
      <c r="K23" s="5">
        <v>2</v>
      </c>
      <c r="L23" s="133"/>
      <c r="M23" s="5">
        <v>416</v>
      </c>
    </row>
    <row r="24" spans="1:13" ht="20.25" x14ac:dyDescent="0.3">
      <c r="A24" s="3"/>
      <c r="B24" s="13"/>
      <c r="C24" s="90" t="s">
        <v>14</v>
      </c>
      <c r="D24" s="131">
        <v>18</v>
      </c>
      <c r="E24" s="131">
        <v>1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f>403</f>
        <v>403</v>
      </c>
      <c r="E25" s="131">
        <v>6</v>
      </c>
      <c r="F25" s="131">
        <v>6</v>
      </c>
      <c r="H25" s="134">
        <f>IF(SUM(D25,E25,F25)&lt;1," ",SUM(D25,E25,F25))</f>
        <v>415</v>
      </c>
      <c r="I25" s="6"/>
      <c r="J25" s="16"/>
      <c r="K25" s="5">
        <v>0</v>
      </c>
      <c r="L25" s="133"/>
      <c r="M25" s="5">
        <v>1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f>181511</f>
        <v>181511</v>
      </c>
      <c r="E27" s="131">
        <v>2020</v>
      </c>
      <c r="F27" s="131">
        <v>1604</v>
      </c>
      <c r="H27" s="17"/>
      <c r="I27" s="17"/>
      <c r="J27" s="14"/>
      <c r="K27" s="5">
        <v>2</v>
      </c>
      <c r="L27" s="98"/>
      <c r="M27" s="5">
        <v>310</v>
      </c>
    </row>
    <row r="28" spans="1:13" ht="20.25" x14ac:dyDescent="0.3">
      <c r="A28" s="3"/>
      <c r="B28" s="13" t="s">
        <v>20</v>
      </c>
      <c r="C28" s="90"/>
      <c r="D28" s="131" t="s">
        <v>195</v>
      </c>
      <c r="E28" s="131" t="s">
        <v>195</v>
      </c>
      <c r="F28" s="131" t="s">
        <v>195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522311</v>
      </c>
      <c r="E31" s="134">
        <f>IF(SUM(E21:E28)&lt;1," ",SUM(E21:E28))</f>
        <v>4910</v>
      </c>
      <c r="F31" s="134">
        <f>IF(SUM(F21,F23,F25,F27,F28)&lt;1," ",SUM(F21,F23,F25,F27,F28))</f>
        <v>2592</v>
      </c>
      <c r="H31" s="134">
        <f>IF(SUM(H25:H26)&lt;1," ",SUM(H25:H26))</f>
        <v>415</v>
      </c>
      <c r="I31" s="6"/>
      <c r="K31" s="19">
        <f>IF(SUM(K21:K28)&lt;1," ",SUM(K21:K28))</f>
        <v>7</v>
      </c>
      <c r="M31" s="19">
        <f>IF(SUM(M21:M28)&lt;1," ",SUM(M21:M28))</f>
        <v>860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529813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C19" zoomScaleNormal="100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137</v>
      </c>
    </row>
    <row r="5" spans="1:16" ht="20.25" x14ac:dyDescent="0.3">
      <c r="A5" s="3"/>
      <c r="B5" s="3" t="s">
        <v>159</v>
      </c>
      <c r="C5" s="131">
        <v>51236</v>
      </c>
    </row>
    <row r="6" spans="1:16" ht="20.25" x14ac:dyDescent="0.3">
      <c r="A6" s="3"/>
      <c r="B6" s="3" t="s">
        <v>164</v>
      </c>
      <c r="C6" s="131">
        <v>29023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26</v>
      </c>
      <c r="D8" s="100" t="s">
        <v>4</v>
      </c>
    </row>
    <row r="9" spans="1:16" ht="20.25" x14ac:dyDescent="0.3">
      <c r="A9" s="3"/>
      <c r="B9" s="3" t="s">
        <v>3</v>
      </c>
      <c r="C9" s="131">
        <v>9</v>
      </c>
      <c r="D9" s="98" t="s">
        <v>5</v>
      </c>
    </row>
    <row r="10" spans="1:16" ht="20.25" x14ac:dyDescent="0.3">
      <c r="A10" s="3"/>
      <c r="B10" s="3" t="s">
        <v>56</v>
      </c>
      <c r="C10" s="131">
        <v>14849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9695</v>
      </c>
      <c r="D11" s="98" t="s">
        <v>167</v>
      </c>
    </row>
    <row r="12" spans="1:16" ht="20.25" x14ac:dyDescent="0.3">
      <c r="A12" s="3"/>
      <c r="B12" s="3" t="s">
        <v>56</v>
      </c>
      <c r="C12" s="131">
        <v>87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5592</v>
      </c>
      <c r="E21" s="131">
        <v>65</v>
      </c>
      <c r="F21" s="131">
        <v>2</v>
      </c>
      <c r="H21" s="15"/>
      <c r="I21" s="15"/>
      <c r="J21" s="14"/>
      <c r="K21" s="5">
        <v>0</v>
      </c>
      <c r="L21" s="98"/>
      <c r="M21" s="5">
        <v>11</v>
      </c>
    </row>
    <row r="22" spans="1:13" ht="20.25" x14ac:dyDescent="0.3">
      <c r="A22" s="3"/>
      <c r="B22" s="13"/>
      <c r="C22" s="90" t="s">
        <v>14</v>
      </c>
      <c r="D22" s="131" t="s">
        <v>195</v>
      </c>
      <c r="E22" s="131" t="s">
        <v>195</v>
      </c>
      <c r="F22" s="132"/>
      <c r="H22" s="15"/>
      <c r="I22" s="15"/>
      <c r="J22" s="16"/>
      <c r="K22" s="5" t="s">
        <v>195</v>
      </c>
      <c r="L22" s="133"/>
      <c r="M22" s="5" t="s">
        <v>195</v>
      </c>
    </row>
    <row r="23" spans="1:13" ht="20.25" x14ac:dyDescent="0.3">
      <c r="A23" s="3"/>
      <c r="B23" s="13" t="s">
        <v>15</v>
      </c>
      <c r="C23" s="90" t="s">
        <v>13</v>
      </c>
      <c r="D23" s="131">
        <v>13435</v>
      </c>
      <c r="E23" s="131">
        <v>198</v>
      </c>
      <c r="F23" s="131">
        <v>10</v>
      </c>
      <c r="H23" s="12" t="s">
        <v>16</v>
      </c>
      <c r="I23" s="12"/>
      <c r="J23" s="16"/>
      <c r="K23" s="5">
        <v>0</v>
      </c>
      <c r="L23" s="133"/>
      <c r="M23" s="5">
        <v>42</v>
      </c>
    </row>
    <row r="24" spans="1:13" ht="20.25" x14ac:dyDescent="0.3">
      <c r="A24" s="3"/>
      <c r="B24" s="13"/>
      <c r="C24" s="90" t="s">
        <v>14</v>
      </c>
      <c r="D24" s="131" t="s">
        <v>195</v>
      </c>
      <c r="E24" s="131" t="s">
        <v>195</v>
      </c>
      <c r="F24" s="132"/>
      <c r="H24" s="12" t="s">
        <v>17</v>
      </c>
      <c r="I24" s="12"/>
      <c r="J24" s="16"/>
      <c r="K24" s="5" t="s">
        <v>195</v>
      </c>
      <c r="L24" s="133"/>
      <c r="M24" s="5" t="s">
        <v>195</v>
      </c>
    </row>
    <row r="25" spans="1:13" ht="20.25" x14ac:dyDescent="0.3">
      <c r="A25" s="3"/>
      <c r="B25" s="13" t="s">
        <v>18</v>
      </c>
      <c r="C25" s="90" t="s">
        <v>13</v>
      </c>
      <c r="D25" s="131">
        <v>26</v>
      </c>
      <c r="E25" s="131">
        <v>0</v>
      </c>
      <c r="F25" s="131">
        <v>0</v>
      </c>
      <c r="H25" s="134">
        <f>IF(SUM(D25,E25,F25)&lt;1," ",SUM(D25,E25,F25))</f>
        <v>26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 t="s">
        <v>195</v>
      </c>
      <c r="E26" s="131" t="s">
        <v>195</v>
      </c>
      <c r="F26" s="132"/>
      <c r="H26" s="134" t="str">
        <f>IF(SUM(D26,E26)&lt;1," ",SUM(D26,E26))</f>
        <v xml:space="preserve"> </v>
      </c>
      <c r="I26" s="6"/>
      <c r="J26" s="16"/>
      <c r="K26" s="5" t="s">
        <v>195</v>
      </c>
      <c r="L26" s="133"/>
      <c r="M26" s="5" t="s">
        <v>195</v>
      </c>
    </row>
    <row r="27" spans="1:13" ht="20.25" x14ac:dyDescent="0.3">
      <c r="A27" s="3"/>
      <c r="B27" s="13" t="s">
        <v>19</v>
      </c>
      <c r="C27" s="90" t="s">
        <v>13</v>
      </c>
      <c r="D27" s="131">
        <v>9517</v>
      </c>
      <c r="E27" s="131">
        <v>158</v>
      </c>
      <c r="F27" s="131">
        <v>11</v>
      </c>
      <c r="H27" s="17"/>
      <c r="I27" s="17"/>
      <c r="J27" s="14"/>
      <c r="K27" s="5">
        <v>0</v>
      </c>
      <c r="L27" s="98"/>
      <c r="M27" s="5">
        <v>21</v>
      </c>
    </row>
    <row r="28" spans="1:13" ht="20.25" x14ac:dyDescent="0.3">
      <c r="A28" s="3"/>
      <c r="B28" s="13" t="s">
        <v>20</v>
      </c>
      <c r="C28" s="90"/>
      <c r="D28" s="131">
        <v>9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28579</v>
      </c>
      <c r="E31" s="134">
        <f>IF(SUM(E21:E28)&lt;1," ",SUM(E21:E28))</f>
        <v>421</v>
      </c>
      <c r="F31" s="134">
        <f>IF(SUM(F21,F23,F25,F27,F28)&lt;1," ",SUM(F21,F23,F25,F27,F28))</f>
        <v>23</v>
      </c>
      <c r="H31" s="134">
        <f>IF(SUM(H25:H26)&lt;1," ",SUM(H25:H26))</f>
        <v>26</v>
      </c>
      <c r="I31" s="6"/>
      <c r="K31" s="19" t="str">
        <f>IF(SUM(K21:K28)&lt;1," ",SUM(K21:K28))</f>
        <v xml:space="preserve"> </v>
      </c>
      <c r="M31" s="19">
        <f>IF(SUM(M21:M28)&lt;1," ",SUM(M21:M28))</f>
        <v>74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29023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5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116</v>
      </c>
    </row>
    <row r="5" spans="1:16" ht="20.25" x14ac:dyDescent="0.3">
      <c r="A5" s="3"/>
      <c r="B5" s="3" t="s">
        <v>159</v>
      </c>
      <c r="C5" s="131">
        <v>55696</v>
      </c>
    </row>
    <row r="6" spans="1:16" ht="20.25" x14ac:dyDescent="0.3">
      <c r="A6" s="3"/>
      <c r="B6" s="3" t="s">
        <v>164</v>
      </c>
      <c r="C6" s="131">
        <v>30983</v>
      </c>
      <c r="D6" s="98" t="s">
        <v>165</v>
      </c>
    </row>
    <row r="7" spans="1:16" ht="20.25" x14ac:dyDescent="0.3">
      <c r="A7" s="3"/>
      <c r="B7" s="3" t="s">
        <v>2</v>
      </c>
      <c r="C7" s="131">
        <v>3</v>
      </c>
      <c r="D7" s="99" t="s">
        <v>160</v>
      </c>
    </row>
    <row r="8" spans="1:16" ht="20.25" x14ac:dyDescent="0.3">
      <c r="A8" s="3"/>
      <c r="B8" s="3" t="s">
        <v>3</v>
      </c>
      <c r="C8" s="131">
        <v>31</v>
      </c>
      <c r="D8" s="100" t="s">
        <v>4</v>
      </c>
    </row>
    <row r="9" spans="1:16" ht="20.25" x14ac:dyDescent="0.3">
      <c r="A9" s="3"/>
      <c r="B9" s="3" t="s">
        <v>3</v>
      </c>
      <c r="C9" s="131">
        <v>11</v>
      </c>
      <c r="D9" s="98" t="s">
        <v>5</v>
      </c>
    </row>
    <row r="10" spans="1:16" ht="20.25" x14ac:dyDescent="0.3">
      <c r="A10" s="3"/>
      <c r="B10" s="3" t="s">
        <v>56</v>
      </c>
      <c r="C10" s="131">
        <v>10849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7887</v>
      </c>
      <c r="D11" s="98" t="s">
        <v>167</v>
      </c>
    </row>
    <row r="12" spans="1:16" ht="20.25" x14ac:dyDescent="0.3">
      <c r="A12" s="3"/>
      <c r="B12" s="3" t="s">
        <v>56</v>
      </c>
      <c r="C12" s="131">
        <v>12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8630</v>
      </c>
      <c r="E21" s="131">
        <v>47</v>
      </c>
      <c r="F21" s="131">
        <v>2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14287</v>
      </c>
      <c r="E23" s="131">
        <v>93</v>
      </c>
      <c r="F23" s="131">
        <v>6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30</v>
      </c>
      <c r="E25" s="131">
        <v>1</v>
      </c>
      <c r="F25" s="131">
        <v>0</v>
      </c>
      <c r="H25" s="134">
        <f>IF(SUM(D25,E25,F25)&lt;1," ",SUM(D25,E25,F25))</f>
        <v>31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7793</v>
      </c>
      <c r="E27" s="131">
        <v>81</v>
      </c>
      <c r="F27" s="131">
        <v>13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47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30740</v>
      </c>
      <c r="E31" s="134">
        <f>IF(SUM(E21:E28)&lt;1," ",SUM(E21:E28))</f>
        <v>222</v>
      </c>
      <c r="F31" s="134">
        <f>IF(SUM(F21,F23,F25,F27,F28)&lt;1," ",SUM(F21,F23,F25,F27,F28))</f>
        <v>21</v>
      </c>
      <c r="H31" s="134">
        <f>IF(SUM(H25:H26)&lt;1," ",SUM(H25:H26))</f>
        <v>31</v>
      </c>
      <c r="I31" s="6"/>
      <c r="K31" s="19" t="str">
        <f>IF(SUM(K21:K28)&lt;1," ",SUM(K21:K28))</f>
        <v xml:space="preserve"> </v>
      </c>
      <c r="M31" s="19">
        <f>IF(SUM(M21:M28)&lt;1," ",SUM(M21:M28))</f>
        <v>47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30983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43</v>
      </c>
    </row>
    <row r="5" spans="1:16" ht="20.25" x14ac:dyDescent="0.3">
      <c r="A5" s="3"/>
      <c r="B5" s="3" t="s">
        <v>159</v>
      </c>
      <c r="C5" s="131">
        <v>123712</v>
      </c>
    </row>
    <row r="6" spans="1:16" ht="20.25" x14ac:dyDescent="0.3">
      <c r="A6" s="3"/>
      <c r="B6" s="3" t="s">
        <v>164</v>
      </c>
      <c r="C6" s="131">
        <v>61672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35</v>
      </c>
      <c r="D8" s="100" t="s">
        <v>4</v>
      </c>
    </row>
    <row r="9" spans="1:16" ht="20.25" x14ac:dyDescent="0.3">
      <c r="A9" s="3"/>
      <c r="B9" s="3" t="s">
        <v>3</v>
      </c>
      <c r="C9" s="131">
        <v>49</v>
      </c>
      <c r="D9" s="98" t="s">
        <v>5</v>
      </c>
    </row>
    <row r="10" spans="1:16" ht="20.25" x14ac:dyDescent="0.3">
      <c r="A10" s="3"/>
      <c r="B10" s="3" t="s">
        <v>56</v>
      </c>
      <c r="C10" s="131">
        <v>21670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13038</v>
      </c>
      <c r="D11" s="98" t="s">
        <v>167</v>
      </c>
    </row>
    <row r="12" spans="1:16" ht="20.25" x14ac:dyDescent="0.3">
      <c r="A12" s="3"/>
      <c r="B12" s="3" t="s">
        <v>56</v>
      </c>
      <c r="C12" s="131">
        <v>120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14814</v>
      </c>
      <c r="E21" s="131">
        <v>51</v>
      </c>
      <c r="F21" s="131">
        <v>0</v>
      </c>
      <c r="H21" s="15"/>
      <c r="I21" s="15"/>
      <c r="J21" s="14"/>
      <c r="K21" s="5">
        <v>0</v>
      </c>
      <c r="L21" s="98"/>
      <c r="M21" s="5">
        <v>21</v>
      </c>
    </row>
    <row r="22" spans="1:13" ht="20.25" x14ac:dyDescent="0.3">
      <c r="A22" s="3"/>
      <c r="B22" s="13"/>
      <c r="C22" s="90" t="s">
        <v>14</v>
      </c>
      <c r="D22" s="131">
        <v>12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33489</v>
      </c>
      <c r="E23" s="131">
        <v>229</v>
      </c>
      <c r="F23" s="131">
        <v>2</v>
      </c>
      <c r="H23" s="12" t="s">
        <v>16</v>
      </c>
      <c r="I23" s="12"/>
      <c r="J23" s="16"/>
      <c r="K23" s="5">
        <v>0</v>
      </c>
      <c r="L23" s="133"/>
      <c r="M23" s="5">
        <v>71</v>
      </c>
    </row>
    <row r="24" spans="1:13" ht="20.25" x14ac:dyDescent="0.3">
      <c r="A24" s="3"/>
      <c r="B24" s="13"/>
      <c r="C24" s="90" t="s">
        <v>14</v>
      </c>
      <c r="D24" s="131">
        <v>2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35</v>
      </c>
      <c r="E25" s="131">
        <v>0</v>
      </c>
      <c r="F25" s="131">
        <v>0</v>
      </c>
      <c r="H25" s="134">
        <f>IF(SUM(D25,E25,F25)&lt;1," ",SUM(D25,E25,F25))</f>
        <v>35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12899</v>
      </c>
      <c r="E27" s="131">
        <v>116</v>
      </c>
      <c r="F27" s="131">
        <v>8</v>
      </c>
      <c r="H27" s="17"/>
      <c r="I27" s="17"/>
      <c r="J27" s="14"/>
      <c r="K27" s="5">
        <v>1</v>
      </c>
      <c r="L27" s="98"/>
      <c r="M27" s="5">
        <v>11</v>
      </c>
    </row>
    <row r="28" spans="1:13" ht="20.25" x14ac:dyDescent="0.3">
      <c r="A28" s="3"/>
      <c r="B28" s="13" t="s">
        <v>20</v>
      </c>
      <c r="C28" s="90"/>
      <c r="D28" s="131">
        <v>15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61266</v>
      </c>
      <c r="E31" s="134">
        <f>IF(SUM(E21:E28)&lt;1," ",SUM(E21:E28))</f>
        <v>396</v>
      </c>
      <c r="F31" s="134">
        <f>IF(SUM(F21,F23,F25,F27,F28)&lt;1," ",SUM(F21,F23,F25,F27,F28))</f>
        <v>10</v>
      </c>
      <c r="H31" s="134">
        <f>IF(SUM(H25:H26)&lt;1," ",SUM(H25:H26))</f>
        <v>35</v>
      </c>
      <c r="I31" s="6"/>
      <c r="K31" s="19">
        <f>IF(SUM(K21:K28)&lt;1," ",SUM(K21:K28))</f>
        <v>1</v>
      </c>
      <c r="M31" s="19">
        <f>IF(SUM(M21:M28)&lt;1," ",SUM(M21:M28))</f>
        <v>103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61672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112</v>
      </c>
    </row>
    <row r="5" spans="1:16" ht="20.25" x14ac:dyDescent="0.3">
      <c r="A5" s="3"/>
      <c r="B5" s="3" t="s">
        <v>159</v>
      </c>
      <c r="C5" s="131">
        <v>19480</v>
      </c>
    </row>
    <row r="6" spans="1:16" ht="20.25" x14ac:dyDescent="0.3">
      <c r="A6" s="3"/>
      <c r="B6" s="3" t="s">
        <v>164</v>
      </c>
      <c r="C6" s="131">
        <v>9044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14</v>
      </c>
      <c r="D8" s="100" t="s">
        <v>4</v>
      </c>
    </row>
    <row r="9" spans="1:16" ht="20.25" x14ac:dyDescent="0.3">
      <c r="A9" s="3"/>
      <c r="B9" s="3" t="s">
        <v>3</v>
      </c>
      <c r="C9" s="131">
        <v>5</v>
      </c>
      <c r="D9" s="98" t="s">
        <v>5</v>
      </c>
    </row>
    <row r="10" spans="1:16" ht="20.25" x14ac:dyDescent="0.3">
      <c r="A10" s="3"/>
      <c r="B10" s="3" t="s">
        <v>56</v>
      </c>
      <c r="C10" s="131">
        <v>2771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2135</v>
      </c>
      <c r="D11" s="98" t="s">
        <v>167</v>
      </c>
    </row>
    <row r="12" spans="1:16" ht="20.25" x14ac:dyDescent="0.3">
      <c r="A12" s="3"/>
      <c r="B12" s="3" t="s">
        <v>56</v>
      </c>
      <c r="C12" s="131">
        <v>12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2205</v>
      </c>
      <c r="E21" s="131">
        <v>23</v>
      </c>
      <c r="F21" s="131">
        <v>0</v>
      </c>
      <c r="H21" s="15"/>
      <c r="I21" s="15"/>
      <c r="J21" s="14"/>
      <c r="K21" s="5">
        <v>0</v>
      </c>
      <c r="L21" s="98"/>
      <c r="M21" s="5">
        <v>6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4615</v>
      </c>
      <c r="E23" s="131">
        <v>50</v>
      </c>
      <c r="F23" s="131">
        <v>2</v>
      </c>
      <c r="H23" s="12" t="s">
        <v>16</v>
      </c>
      <c r="I23" s="12"/>
      <c r="J23" s="16"/>
      <c r="K23" s="5">
        <v>0</v>
      </c>
      <c r="L23" s="133"/>
      <c r="M23" s="5">
        <v>10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14</v>
      </c>
      <c r="E25" s="131">
        <v>0</v>
      </c>
      <c r="F25" s="131">
        <v>0</v>
      </c>
      <c r="H25" s="134">
        <f>IF(SUM(D25,E25,F25)&lt;1," ",SUM(D25,E25,F25))</f>
        <v>14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2086</v>
      </c>
      <c r="E27" s="131">
        <v>40</v>
      </c>
      <c r="F27" s="131">
        <v>9</v>
      </c>
      <c r="H27" s="17"/>
      <c r="I27" s="17"/>
      <c r="J27" s="14"/>
      <c r="K27" s="5">
        <v>0</v>
      </c>
      <c r="L27" s="98"/>
      <c r="M27" s="5">
        <v>10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8920</v>
      </c>
      <c r="E31" s="134">
        <f>IF(SUM(E21:E28)&lt;1," ",SUM(E21:E28))</f>
        <v>113</v>
      </c>
      <c r="F31" s="134">
        <f>IF(SUM(F21,F23,F25,F27,F28)&lt;1," ",SUM(F21,F23,F25,F27,F28))</f>
        <v>11</v>
      </c>
      <c r="H31" s="134">
        <f>IF(SUM(H25:H26)&lt;1," ",SUM(H25:H26))</f>
        <v>14</v>
      </c>
      <c r="I31" s="6"/>
      <c r="K31" s="19" t="str">
        <f>IF(SUM(K21:K28)&lt;1," ",SUM(K21:K28))</f>
        <v xml:space="preserve"> </v>
      </c>
      <c r="M31" s="19">
        <f>IF(SUM(M21:M28)&lt;1," ",SUM(M21:M28))</f>
        <v>26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9044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44</v>
      </c>
    </row>
    <row r="5" spans="1:16" ht="20.25" x14ac:dyDescent="0.3">
      <c r="A5" s="3"/>
      <c r="B5" s="3" t="s">
        <v>159</v>
      </c>
      <c r="C5" s="131">
        <v>723428</v>
      </c>
    </row>
    <row r="6" spans="1:16" ht="20.25" x14ac:dyDescent="0.3">
      <c r="A6" s="3"/>
      <c r="B6" s="3" t="s">
        <v>164</v>
      </c>
      <c r="C6" s="131">
        <v>312925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144</v>
      </c>
      <c r="D8" s="100" t="s">
        <v>4</v>
      </c>
    </row>
    <row r="9" spans="1:16" ht="20.25" x14ac:dyDescent="0.3">
      <c r="A9" s="3"/>
      <c r="B9" s="3" t="s">
        <v>3</v>
      </c>
      <c r="C9" s="131">
        <v>379</v>
      </c>
      <c r="D9" s="98" t="s">
        <v>5</v>
      </c>
    </row>
    <row r="10" spans="1:16" ht="20.25" x14ac:dyDescent="0.3">
      <c r="A10" s="3"/>
      <c r="B10" s="3" t="s">
        <v>56</v>
      </c>
      <c r="C10" s="131">
        <v>191997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107772</v>
      </c>
      <c r="D11" s="98" t="s">
        <v>167</v>
      </c>
    </row>
    <row r="12" spans="1:16" ht="20.25" x14ac:dyDescent="0.3">
      <c r="A12" s="3"/>
      <c r="B12" s="3" t="s">
        <v>56</v>
      </c>
      <c r="C12" s="131">
        <v>1389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71962</v>
      </c>
      <c r="E21" s="131">
        <v>546</v>
      </c>
      <c r="F21" s="131">
        <v>183</v>
      </c>
      <c r="H21" s="15"/>
      <c r="I21" s="15"/>
      <c r="J21" s="14"/>
      <c r="K21" s="5">
        <v>1</v>
      </c>
      <c r="L21" s="98"/>
      <c r="M21" s="5">
        <v>172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130688</v>
      </c>
      <c r="E23" s="131">
        <v>1257</v>
      </c>
      <c r="F23" s="131">
        <v>373</v>
      </c>
      <c r="H23" s="12" t="s">
        <v>16</v>
      </c>
      <c r="I23" s="12"/>
      <c r="J23" s="16"/>
      <c r="K23" s="5">
        <v>8</v>
      </c>
      <c r="L23" s="133"/>
      <c r="M23" s="5">
        <v>456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141</v>
      </c>
      <c r="E25" s="131">
        <v>3</v>
      </c>
      <c r="F25" s="131">
        <v>0</v>
      </c>
      <c r="H25" s="134">
        <f>IF(SUM(D25,E25,F25)&lt;1," ",SUM(D25,E25,F25))</f>
        <v>144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105824</v>
      </c>
      <c r="E27" s="131">
        <v>1419</v>
      </c>
      <c r="F27" s="131">
        <v>529</v>
      </c>
      <c r="H27" s="17"/>
      <c r="I27" s="17"/>
      <c r="J27" s="14"/>
      <c r="K27" s="5">
        <v>4</v>
      </c>
      <c r="L27" s="98"/>
      <c r="M27" s="5">
        <v>323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308615</v>
      </c>
      <c r="E31" s="134">
        <f>IF(SUM(E21:E28)&lt;1," ",SUM(E21:E28))</f>
        <v>3225</v>
      </c>
      <c r="F31" s="134">
        <f>IF(SUM(F21,F23,F25,F27,F28)&lt;1," ",SUM(F21,F23,F25,F27,F28))</f>
        <v>1085</v>
      </c>
      <c r="H31" s="134">
        <f>IF(SUM(H25:H26)&lt;1," ",SUM(H25:H26))</f>
        <v>144</v>
      </c>
      <c r="I31" s="6"/>
      <c r="K31" s="19">
        <f>IF(SUM(K21:K28)&lt;1," ",SUM(K21:K28))</f>
        <v>13</v>
      </c>
      <c r="M31" s="19">
        <f>IF(SUM(M21:M28)&lt;1," ",SUM(M21:M28))</f>
        <v>951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312925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topLeftCell="A22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82</v>
      </c>
    </row>
    <row r="5" spans="1:16" ht="20.25" x14ac:dyDescent="0.3">
      <c r="A5" s="3"/>
      <c r="B5" s="3" t="s">
        <v>159</v>
      </c>
      <c r="C5" s="131">
        <v>167272</v>
      </c>
    </row>
    <row r="6" spans="1:16" ht="20.25" x14ac:dyDescent="0.3">
      <c r="A6" s="3"/>
      <c r="B6" s="3" t="s">
        <v>164</v>
      </c>
      <c r="C6" s="131">
        <v>69304</v>
      </c>
      <c r="D6" s="98" t="s">
        <v>165</v>
      </c>
    </row>
    <row r="7" spans="1:16" ht="20.25" x14ac:dyDescent="0.3">
      <c r="A7" s="3"/>
      <c r="B7" s="3" t="s">
        <v>2</v>
      </c>
      <c r="C7" s="131">
        <v>9</v>
      </c>
      <c r="D7" s="99" t="s">
        <v>160</v>
      </c>
    </row>
    <row r="8" spans="1:16" ht="20.25" x14ac:dyDescent="0.3">
      <c r="A8" s="3"/>
      <c r="B8" s="3" t="s">
        <v>3</v>
      </c>
      <c r="C8" s="131">
        <v>89</v>
      </c>
      <c r="D8" s="100" t="s">
        <v>4</v>
      </c>
    </row>
    <row r="9" spans="1:16" ht="20.25" x14ac:dyDescent="0.3">
      <c r="A9" s="3"/>
      <c r="B9" s="3" t="s">
        <v>3</v>
      </c>
      <c r="C9" s="131">
        <v>63</v>
      </c>
      <c r="D9" s="98" t="s">
        <v>5</v>
      </c>
    </row>
    <row r="10" spans="1:16" ht="20.25" x14ac:dyDescent="0.3">
      <c r="A10" s="3"/>
      <c r="B10" s="3" t="s">
        <v>56</v>
      </c>
      <c r="C10" s="131">
        <v>38801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22265</v>
      </c>
      <c r="D11" s="98" t="s">
        <v>167</v>
      </c>
    </row>
    <row r="12" spans="1:16" ht="20.25" x14ac:dyDescent="0.3">
      <c r="A12" s="3"/>
      <c r="B12" s="3" t="s">
        <v>56</v>
      </c>
      <c r="C12" s="131">
        <v>281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15684</v>
      </c>
      <c r="E21" s="131">
        <v>117</v>
      </c>
      <c r="F21" s="131">
        <v>11</v>
      </c>
      <c r="H21" s="15"/>
      <c r="I21" s="15"/>
      <c r="J21" s="14"/>
      <c r="K21" s="5">
        <v>2</v>
      </c>
      <c r="L21" s="98"/>
      <c r="M21" s="5">
        <v>40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30845</v>
      </c>
      <c r="E23" s="131">
        <v>261</v>
      </c>
      <c r="F23" s="131">
        <v>28</v>
      </c>
      <c r="H23" s="12" t="s">
        <v>16</v>
      </c>
      <c r="I23" s="12"/>
      <c r="J23" s="16"/>
      <c r="K23" s="5">
        <v>0</v>
      </c>
      <c r="L23" s="133"/>
      <c r="M23" s="5">
        <v>62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85</v>
      </c>
      <c r="E25" s="131">
        <v>2</v>
      </c>
      <c r="F25" s="131">
        <v>2</v>
      </c>
      <c r="H25" s="134">
        <f>IF(SUM(D25,E25,F25)&lt;1," ",SUM(D25,E25,F25))</f>
        <v>89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22028</v>
      </c>
      <c r="E27" s="131">
        <v>216</v>
      </c>
      <c r="F27" s="131">
        <v>19</v>
      </c>
      <c r="H27" s="17"/>
      <c r="I27" s="17"/>
      <c r="J27" s="14"/>
      <c r="K27" s="5">
        <v>1</v>
      </c>
      <c r="L27" s="98"/>
      <c r="M27" s="5">
        <v>71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68642</v>
      </c>
      <c r="E31" s="134">
        <f>IF(SUM(E21:E28)&lt;1," ",SUM(E21:E28))</f>
        <v>596</v>
      </c>
      <c r="F31" s="134">
        <f>IF(SUM(F21,F23,F25,F27,F28)&lt;1," ",SUM(F21,F23,F25,F27,F28))</f>
        <v>60</v>
      </c>
      <c r="H31" s="134">
        <f>IF(SUM(H25:H26)&lt;1," ",SUM(H25:H26))</f>
        <v>89</v>
      </c>
      <c r="I31" s="6"/>
      <c r="K31" s="19">
        <f>IF(SUM(K21:K28)&lt;1," ",SUM(K21:K28))</f>
        <v>3</v>
      </c>
      <c r="M31" s="19">
        <f>IF(SUM(M21:M28)&lt;1," ",SUM(M21:M28))</f>
        <v>173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69298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138</v>
      </c>
    </row>
    <row r="5" spans="1:16" ht="20.25" x14ac:dyDescent="0.3">
      <c r="A5" s="3"/>
      <c r="B5" s="3" t="s">
        <v>159</v>
      </c>
      <c r="C5" s="131">
        <v>852294</v>
      </c>
    </row>
    <row r="6" spans="1:16" ht="20.25" x14ac:dyDescent="0.3">
      <c r="A6" s="3"/>
      <c r="B6" s="3" t="s">
        <v>164</v>
      </c>
      <c r="C6" s="131">
        <v>425949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882</v>
      </c>
      <c r="D8" s="100" t="s">
        <v>4</v>
      </c>
    </row>
    <row r="9" spans="1:16" ht="20.25" x14ac:dyDescent="0.3">
      <c r="A9" s="3"/>
      <c r="B9" s="3" t="s">
        <v>3</v>
      </c>
      <c r="C9" s="131">
        <v>681</v>
      </c>
      <c r="D9" s="98" t="s">
        <v>5</v>
      </c>
    </row>
    <row r="10" spans="1:16" ht="20.25" x14ac:dyDescent="0.3">
      <c r="A10" s="3"/>
      <c r="B10" s="3" t="s">
        <v>56</v>
      </c>
      <c r="C10" s="131">
        <v>128726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90665</v>
      </c>
      <c r="D11" s="98" t="s">
        <v>167</v>
      </c>
    </row>
    <row r="12" spans="1:16" ht="20.25" x14ac:dyDescent="0.3">
      <c r="A12" s="3"/>
      <c r="B12" s="3" t="s">
        <v>56</v>
      </c>
      <c r="C12" s="131">
        <v>574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92764</v>
      </c>
      <c r="E21" s="131">
        <v>571</v>
      </c>
      <c r="F21" s="131">
        <v>101</v>
      </c>
      <c r="H21" s="15"/>
      <c r="I21" s="15"/>
      <c r="J21" s="14"/>
      <c r="K21" s="5">
        <v>3</v>
      </c>
      <c r="L21" s="98"/>
      <c r="M21" s="5">
        <v>87</v>
      </c>
    </row>
    <row r="22" spans="1:13" ht="20.25" x14ac:dyDescent="0.3">
      <c r="A22" s="3"/>
      <c r="B22" s="13"/>
      <c r="C22" s="90" t="s">
        <v>14</v>
      </c>
      <c r="D22" s="131">
        <v>1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237607</v>
      </c>
      <c r="E23" s="131">
        <v>2719</v>
      </c>
      <c r="F23" s="131">
        <v>667</v>
      </c>
      <c r="H23" s="12" t="s">
        <v>16</v>
      </c>
      <c r="I23" s="12"/>
      <c r="J23" s="16"/>
      <c r="K23" s="5">
        <v>5</v>
      </c>
      <c r="L23" s="133"/>
      <c r="M23" s="5">
        <v>331</v>
      </c>
    </row>
    <row r="24" spans="1:13" ht="20.25" x14ac:dyDescent="0.3">
      <c r="A24" s="3"/>
      <c r="B24" s="13"/>
      <c r="C24" s="90" t="s">
        <v>14</v>
      </c>
      <c r="D24" s="131">
        <v>8</v>
      </c>
      <c r="E24" s="131">
        <v>1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828</v>
      </c>
      <c r="E25" s="131">
        <v>32</v>
      </c>
      <c r="F25" s="131">
        <v>22</v>
      </c>
      <c r="H25" s="134">
        <f>IF(SUM(D25,E25,F25)&lt;1," ",SUM(D25,E25,F25))</f>
        <v>882</v>
      </c>
      <c r="I25" s="6"/>
      <c r="J25" s="16"/>
      <c r="K25" s="5">
        <v>0</v>
      </c>
      <c r="L25" s="133"/>
      <c r="M25" s="5">
        <v>5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88834</v>
      </c>
      <c r="E27" s="131">
        <v>1074</v>
      </c>
      <c r="F27" s="131">
        <v>720</v>
      </c>
      <c r="H27" s="17"/>
      <c r="I27" s="17"/>
      <c r="J27" s="14"/>
      <c r="K27" s="5">
        <v>1</v>
      </c>
      <c r="L27" s="98"/>
      <c r="M27" s="5">
        <v>167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420042</v>
      </c>
      <c r="E31" s="134">
        <f>IF(SUM(E21:E28)&lt;1," ",SUM(E21:E28))</f>
        <v>4397</v>
      </c>
      <c r="F31" s="134">
        <f>IF(SUM(F21,F23,F25,F27,F28)&lt;1," ",SUM(F21,F23,F25,F27,F28))</f>
        <v>1510</v>
      </c>
      <c r="H31" s="134">
        <f>IF(SUM(H25:H26)&lt;1," ",SUM(H25:H26))</f>
        <v>882</v>
      </c>
      <c r="I31" s="6"/>
      <c r="K31" s="19">
        <f>IF(SUM(K21:K28)&lt;1," ",SUM(K21:K28))</f>
        <v>9</v>
      </c>
      <c r="M31" s="19">
        <f>IF(SUM(M21:M28)&lt;1," ",SUM(M21:M28))</f>
        <v>590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425949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2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45</v>
      </c>
    </row>
    <row r="5" spans="1:16" ht="20.25" x14ac:dyDescent="0.3">
      <c r="A5" s="3"/>
      <c r="B5" s="3" t="s">
        <v>159</v>
      </c>
      <c r="C5" s="131">
        <v>304868</v>
      </c>
    </row>
    <row r="6" spans="1:16" ht="20.25" x14ac:dyDescent="0.3">
      <c r="A6" s="3"/>
      <c r="B6" s="3" t="s">
        <v>164</v>
      </c>
      <c r="C6" s="131">
        <v>162736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107</v>
      </c>
      <c r="D8" s="100" t="s">
        <v>4</v>
      </c>
    </row>
    <row r="9" spans="1:16" ht="20.25" x14ac:dyDescent="0.3">
      <c r="A9" s="3"/>
      <c r="B9" s="3" t="s">
        <v>3</v>
      </c>
      <c r="C9" s="131">
        <v>22</v>
      </c>
      <c r="D9" s="98" t="s">
        <v>5</v>
      </c>
    </row>
    <row r="10" spans="1:16" ht="20.25" x14ac:dyDescent="0.3">
      <c r="A10" s="3"/>
      <c r="B10" s="3" t="s">
        <v>56</v>
      </c>
      <c r="C10" s="131">
        <v>60953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46618</v>
      </c>
      <c r="D11" s="98" t="s">
        <v>167</v>
      </c>
    </row>
    <row r="12" spans="1:16" ht="20.25" x14ac:dyDescent="0.3">
      <c r="A12" s="3"/>
      <c r="B12" s="3" t="s">
        <v>56</v>
      </c>
      <c r="C12" s="131">
        <v>271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32270</v>
      </c>
      <c r="E21" s="131">
        <v>148</v>
      </c>
      <c r="F21" s="131">
        <v>35</v>
      </c>
      <c r="H21" s="15"/>
      <c r="I21" s="15"/>
      <c r="J21" s="14"/>
      <c r="K21" s="5">
        <v>0</v>
      </c>
      <c r="L21" s="98"/>
      <c r="M21" s="5">
        <v>62</v>
      </c>
    </row>
    <row r="22" spans="1:13" ht="20.25" x14ac:dyDescent="0.3">
      <c r="A22" s="3"/>
      <c r="B22" s="13"/>
      <c r="C22" s="90" t="s">
        <v>14</v>
      </c>
      <c r="D22" s="131">
        <v>2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82816</v>
      </c>
      <c r="E23" s="131">
        <v>594</v>
      </c>
      <c r="F23" s="131">
        <v>140</v>
      </c>
      <c r="H23" s="12" t="s">
        <v>16</v>
      </c>
      <c r="I23" s="12"/>
      <c r="J23" s="16"/>
      <c r="K23" s="5">
        <v>2</v>
      </c>
      <c r="L23" s="133"/>
      <c r="M23" s="5">
        <v>301</v>
      </c>
    </row>
    <row r="24" spans="1:13" ht="20.25" x14ac:dyDescent="0.3">
      <c r="A24" s="3"/>
      <c r="B24" s="13"/>
      <c r="C24" s="90" t="s">
        <v>14</v>
      </c>
      <c r="D24" s="131">
        <v>6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105</v>
      </c>
      <c r="E25" s="131">
        <v>0</v>
      </c>
      <c r="F25" s="131">
        <v>2</v>
      </c>
      <c r="H25" s="134">
        <f>IF(SUM(D25,E25,F25)&lt;1," ",SUM(D25,E25,F25))</f>
        <v>107</v>
      </c>
      <c r="I25" s="6"/>
      <c r="J25" s="16"/>
      <c r="K25" s="5">
        <v>0</v>
      </c>
      <c r="L25" s="133"/>
      <c r="M25" s="5">
        <v>2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46031</v>
      </c>
      <c r="E27" s="131">
        <v>431</v>
      </c>
      <c r="F27" s="131">
        <v>136</v>
      </c>
      <c r="H27" s="17"/>
      <c r="I27" s="17"/>
      <c r="J27" s="14"/>
      <c r="K27" s="5">
        <v>1</v>
      </c>
      <c r="L27" s="98"/>
      <c r="M27" s="5">
        <v>169</v>
      </c>
    </row>
    <row r="28" spans="1:13" ht="20.25" x14ac:dyDescent="0.3">
      <c r="A28" s="3"/>
      <c r="B28" s="13" t="s">
        <v>20</v>
      </c>
      <c r="C28" s="90"/>
      <c r="D28" s="131">
        <v>20</v>
      </c>
      <c r="E28" s="131">
        <v>0</v>
      </c>
      <c r="F28" s="131">
        <v>0</v>
      </c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161250</v>
      </c>
      <c r="E31" s="134">
        <f>IF(SUM(E21:E28)&lt;1," ",SUM(E21:E28))</f>
        <v>1173</v>
      </c>
      <c r="F31" s="134">
        <f>IF(SUM(F21,F23,F25,F27,F28)&lt;1," ",SUM(F21,F23,F25,F27,F28))</f>
        <v>313</v>
      </c>
      <c r="H31" s="134">
        <f>IF(SUM(H25:H26)&lt;1," ",SUM(H25:H26))</f>
        <v>107</v>
      </c>
      <c r="I31" s="6"/>
      <c r="K31" s="19">
        <f>IF(SUM(K21:K28)&lt;1," ",SUM(K21:K28))</f>
        <v>3</v>
      </c>
      <c r="M31" s="19">
        <f>IF(SUM(M21:M28)&lt;1," ",SUM(M21:M28))</f>
        <v>534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162736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139</v>
      </c>
    </row>
    <row r="5" spans="1:16" ht="20.25" x14ac:dyDescent="0.3">
      <c r="A5" s="3"/>
      <c r="B5" s="3" t="s">
        <v>159</v>
      </c>
      <c r="C5" s="131">
        <v>623605</v>
      </c>
    </row>
    <row r="6" spans="1:16" ht="20.25" x14ac:dyDescent="0.3">
      <c r="A6" s="3"/>
      <c r="B6" s="3" t="s">
        <v>164</v>
      </c>
      <c r="C6" s="131">
        <v>356944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149</v>
      </c>
      <c r="D8" s="100" t="s">
        <v>4</v>
      </c>
    </row>
    <row r="9" spans="1:16" ht="20.25" x14ac:dyDescent="0.3">
      <c r="A9" s="3"/>
      <c r="B9" s="3" t="s">
        <v>3</v>
      </c>
      <c r="C9" s="131">
        <v>143</v>
      </c>
      <c r="D9" s="98" t="s">
        <v>5</v>
      </c>
    </row>
    <row r="10" spans="1:16" ht="20.25" x14ac:dyDescent="0.3">
      <c r="A10" s="3"/>
      <c r="B10" s="3" t="s">
        <v>56</v>
      </c>
      <c r="C10" s="131">
        <v>272252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204062</v>
      </c>
      <c r="D11" s="98" t="s">
        <v>167</v>
      </c>
    </row>
    <row r="12" spans="1:16" ht="20.25" x14ac:dyDescent="0.3">
      <c r="A12" s="3"/>
      <c r="B12" s="3" t="s">
        <v>56</v>
      </c>
      <c r="C12" s="131">
        <v>264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18874</v>
      </c>
      <c r="E21" s="131">
        <v>96</v>
      </c>
      <c r="F21" s="131">
        <v>17</v>
      </c>
      <c r="H21" s="15"/>
      <c r="I21" s="15"/>
      <c r="J21" s="14"/>
      <c r="K21" s="5">
        <v>0</v>
      </c>
      <c r="L21" s="98"/>
      <c r="M21" s="5">
        <v>49</v>
      </c>
    </row>
    <row r="22" spans="1:13" ht="20.25" x14ac:dyDescent="0.3">
      <c r="A22" s="3"/>
      <c r="B22" s="13"/>
      <c r="C22" s="90" t="s">
        <v>14</v>
      </c>
      <c r="D22" s="131"/>
      <c r="E22" s="131"/>
      <c r="F22" s="132"/>
      <c r="H22" s="15"/>
      <c r="I22" s="15"/>
      <c r="J22" s="16"/>
      <c r="K22" s="5"/>
      <c r="L22" s="133"/>
      <c r="M22" s="5"/>
    </row>
    <row r="23" spans="1:13" ht="20.25" x14ac:dyDescent="0.3">
      <c r="A23" s="3"/>
      <c r="B23" s="13" t="s">
        <v>15</v>
      </c>
      <c r="C23" s="90" t="s">
        <v>13</v>
      </c>
      <c r="D23" s="131">
        <v>132347</v>
      </c>
      <c r="E23" s="131">
        <v>1199</v>
      </c>
      <c r="F23" s="131">
        <v>201</v>
      </c>
      <c r="H23" s="12" t="s">
        <v>16</v>
      </c>
      <c r="I23" s="12"/>
      <c r="J23" s="16"/>
      <c r="K23" s="5">
        <v>0</v>
      </c>
      <c r="L23" s="133"/>
      <c r="M23" s="5">
        <v>416</v>
      </c>
    </row>
    <row r="24" spans="1:13" ht="20.25" x14ac:dyDescent="0.3">
      <c r="A24" s="3"/>
      <c r="B24" s="13"/>
      <c r="C24" s="90" t="s">
        <v>14</v>
      </c>
      <c r="D24" s="131"/>
      <c r="E24" s="131"/>
      <c r="F24" s="132"/>
      <c r="H24" s="12" t="s">
        <v>17</v>
      </c>
      <c r="I24" s="12"/>
      <c r="J24" s="16"/>
      <c r="K24" s="5"/>
      <c r="L24" s="133"/>
      <c r="M24" s="5"/>
    </row>
    <row r="25" spans="1:13" ht="20.25" x14ac:dyDescent="0.3">
      <c r="A25" s="3"/>
      <c r="B25" s="13" t="s">
        <v>18</v>
      </c>
      <c r="C25" s="90" t="s">
        <v>13</v>
      </c>
      <c r="D25" s="131">
        <v>147</v>
      </c>
      <c r="E25" s="131">
        <v>2</v>
      </c>
      <c r="F25" s="131">
        <v>0</v>
      </c>
      <c r="H25" s="134">
        <f>IF(SUM(D25,E25,F25)&lt;1," ",SUM(D25,E25,F25))</f>
        <v>149</v>
      </c>
      <c r="I25" s="6"/>
      <c r="J25" s="16"/>
      <c r="K25" s="5">
        <v>0</v>
      </c>
      <c r="L25" s="133"/>
      <c r="M25" s="5">
        <v>2</v>
      </c>
    </row>
    <row r="26" spans="1:13" ht="20.25" x14ac:dyDescent="0.3">
      <c r="A26" s="3"/>
      <c r="B26" s="13"/>
      <c r="C26" s="90" t="s">
        <v>14</v>
      </c>
      <c r="D26" s="131"/>
      <c r="E26" s="131"/>
      <c r="F26" s="132"/>
      <c r="H26" s="134" t="str">
        <f>IF(SUM(D26,E26)&lt;1," ",SUM(D26,E26))</f>
        <v xml:space="preserve"> </v>
      </c>
      <c r="I26" s="6"/>
      <c r="J26" s="16"/>
      <c r="K26" s="5"/>
      <c r="L26" s="133"/>
      <c r="M26" s="5"/>
    </row>
    <row r="27" spans="1:13" ht="20.25" x14ac:dyDescent="0.3">
      <c r="A27" s="3"/>
      <c r="B27" s="13" t="s">
        <v>19</v>
      </c>
      <c r="C27" s="90" t="s">
        <v>13</v>
      </c>
      <c r="D27" s="131">
        <v>201596</v>
      </c>
      <c r="E27" s="131">
        <v>2206</v>
      </c>
      <c r="F27" s="131">
        <v>259</v>
      </c>
      <c r="H27" s="17"/>
      <c r="I27" s="17"/>
      <c r="J27" s="14"/>
      <c r="K27" s="5">
        <v>8</v>
      </c>
      <c r="L27" s="98"/>
      <c r="M27" s="5">
        <v>643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352964</v>
      </c>
      <c r="E31" s="134">
        <f>IF(SUM(E21:E28)&lt;1," ",SUM(E21:E28))</f>
        <v>3503</v>
      </c>
      <c r="F31" s="134">
        <f>IF(SUM(F21,F23,F25,F27,F28)&lt;1," ",SUM(F21,F23,F25,F27,F28))</f>
        <v>477</v>
      </c>
      <c r="H31" s="134">
        <f>IF(SUM(H25:H26)&lt;1," ",SUM(H25:H26))</f>
        <v>149</v>
      </c>
      <c r="I31" s="6"/>
      <c r="K31" s="19">
        <f>IF(SUM(K21:K28)&lt;1," ",SUM(K21:K28))</f>
        <v>8</v>
      </c>
      <c r="M31" s="19">
        <f>IF(SUM(M21:M28)&lt;1," ",SUM(M21:M28))</f>
        <v>1110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356944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140</v>
      </c>
    </row>
    <row r="5" spans="1:16" ht="20.25" x14ac:dyDescent="0.3">
      <c r="A5" s="3"/>
      <c r="B5" s="3" t="s">
        <v>159</v>
      </c>
      <c r="C5" s="131">
        <v>358332</v>
      </c>
    </row>
    <row r="6" spans="1:16" ht="20.25" x14ac:dyDescent="0.3">
      <c r="A6" s="3"/>
      <c r="B6" s="3" t="s">
        <v>164</v>
      </c>
      <c r="C6" s="131">
        <v>194723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94</v>
      </c>
      <c r="D8" s="100" t="s">
        <v>4</v>
      </c>
    </row>
    <row r="9" spans="1:16" ht="20.25" x14ac:dyDescent="0.3">
      <c r="A9" s="3"/>
      <c r="B9" s="3" t="s">
        <v>3</v>
      </c>
      <c r="C9" s="131">
        <v>207</v>
      </c>
      <c r="D9" s="98" t="s">
        <v>5</v>
      </c>
    </row>
    <row r="10" spans="1:16" ht="20.25" x14ac:dyDescent="0.3">
      <c r="A10" s="3"/>
      <c r="B10" s="3" t="s">
        <v>56</v>
      </c>
      <c r="C10" s="131">
        <v>78677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60298</v>
      </c>
      <c r="D11" s="98" t="s">
        <v>167</v>
      </c>
    </row>
    <row r="12" spans="1:16" ht="20.25" x14ac:dyDescent="0.3">
      <c r="A12" s="3"/>
      <c r="B12" s="3" t="s">
        <v>56</v>
      </c>
      <c r="C12" s="131">
        <v>427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29254</v>
      </c>
      <c r="E21" s="131">
        <v>200</v>
      </c>
      <c r="F21" s="131">
        <v>18</v>
      </c>
      <c r="H21" s="15"/>
      <c r="I21" s="15"/>
      <c r="J21" s="14"/>
      <c r="K21" s="5">
        <v>0</v>
      </c>
      <c r="L21" s="98"/>
      <c r="M21" s="5">
        <v>83</v>
      </c>
    </row>
    <row r="22" spans="1:13" ht="20.25" x14ac:dyDescent="0.3">
      <c r="A22" s="3"/>
      <c r="B22" s="13"/>
      <c r="C22" s="90" t="s">
        <v>14</v>
      </c>
      <c r="D22" s="131">
        <v>1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103982</v>
      </c>
      <c r="E23" s="131">
        <v>845</v>
      </c>
      <c r="F23" s="131">
        <v>22</v>
      </c>
      <c r="H23" s="12" t="s">
        <v>16</v>
      </c>
      <c r="I23" s="12"/>
      <c r="J23" s="16"/>
      <c r="K23" s="5">
        <v>0</v>
      </c>
      <c r="L23" s="133"/>
      <c r="M23" s="5">
        <v>430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88</v>
      </c>
      <c r="E25" s="131">
        <v>3</v>
      </c>
      <c r="F25" s="131">
        <v>1</v>
      </c>
      <c r="H25" s="134">
        <f>IF(SUM(D25,E25,F25)&lt;1," ",SUM(D25,E25,F25))</f>
        <v>92</v>
      </c>
      <c r="I25" s="6"/>
      <c r="J25" s="16"/>
      <c r="K25" s="5">
        <v>0</v>
      </c>
      <c r="L25" s="133"/>
      <c r="M25" s="5">
        <v>1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59384</v>
      </c>
      <c r="E27" s="131">
        <v>739</v>
      </c>
      <c r="F27" s="131">
        <v>175</v>
      </c>
      <c r="H27" s="17"/>
      <c r="I27" s="17"/>
      <c r="J27" s="14"/>
      <c r="K27" s="5">
        <v>3</v>
      </c>
      <c r="L27" s="98"/>
      <c r="M27" s="5">
        <v>249</v>
      </c>
    </row>
    <row r="28" spans="1:13" ht="20.25" x14ac:dyDescent="0.3">
      <c r="A28" s="3"/>
      <c r="B28" s="13" t="s">
        <v>20</v>
      </c>
      <c r="C28" s="90"/>
      <c r="D28" s="131">
        <v>11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192720</v>
      </c>
      <c r="E31" s="134">
        <f>IF(SUM(E21:E28)&lt;1," ",SUM(E21:E28))</f>
        <v>1787</v>
      </c>
      <c r="F31" s="134">
        <f>IF(SUM(F21,F23,F25,F27,F28)&lt;1," ",SUM(F21,F23,F25,F27,F28))</f>
        <v>216</v>
      </c>
      <c r="H31" s="134">
        <f>IF(SUM(H25:H26)&lt;1," ",SUM(H25:H26))</f>
        <v>92</v>
      </c>
      <c r="I31" s="6"/>
      <c r="K31" s="19">
        <f>IF(SUM(K21:K28)&lt;1," ",SUM(K21:K28))</f>
        <v>3</v>
      </c>
      <c r="M31" s="19">
        <f>IF(SUM(M21:M28)&lt;1," ",SUM(M21:M28))</f>
        <v>763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Not 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194723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22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117</v>
      </c>
    </row>
    <row r="5" spans="1:16" ht="20.25" x14ac:dyDescent="0.3">
      <c r="A5" s="3"/>
      <c r="B5" s="3" t="s">
        <v>159</v>
      </c>
      <c r="C5" s="131">
        <v>45154</v>
      </c>
    </row>
    <row r="6" spans="1:16" ht="20.25" x14ac:dyDescent="0.3">
      <c r="A6" s="3"/>
      <c r="B6" s="3" t="s">
        <v>164</v>
      </c>
      <c r="C6" s="131">
        <v>22976</v>
      </c>
      <c r="D6" s="98" t="s">
        <v>165</v>
      </c>
    </row>
    <row r="7" spans="1:16" ht="20.25" x14ac:dyDescent="0.3">
      <c r="A7" s="3"/>
      <c r="B7" s="3" t="s">
        <v>2</v>
      </c>
      <c r="C7" s="131"/>
      <c r="D7" s="99" t="s">
        <v>160</v>
      </c>
    </row>
    <row r="8" spans="1:16" ht="20.25" x14ac:dyDescent="0.3">
      <c r="A8" s="3"/>
      <c r="B8" s="3" t="s">
        <v>3</v>
      </c>
      <c r="C8" s="131">
        <v>14</v>
      </c>
      <c r="D8" s="100" t="s">
        <v>4</v>
      </c>
    </row>
    <row r="9" spans="1:16" ht="20.25" x14ac:dyDescent="0.3">
      <c r="A9" s="3"/>
      <c r="B9" s="3" t="s">
        <v>3</v>
      </c>
      <c r="C9" s="131">
        <v>10</v>
      </c>
      <c r="D9" s="98" t="s">
        <v>5</v>
      </c>
    </row>
    <row r="10" spans="1:16" ht="20.25" x14ac:dyDescent="0.3">
      <c r="A10" s="3"/>
      <c r="B10" s="3" t="s">
        <v>56</v>
      </c>
      <c r="C10" s="131">
        <v>6604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4967</v>
      </c>
      <c r="D11" s="98" t="s">
        <v>167</v>
      </c>
    </row>
    <row r="12" spans="1:16" ht="20.25" x14ac:dyDescent="0.3">
      <c r="A12" s="3"/>
      <c r="B12" s="3" t="s">
        <v>56</v>
      </c>
      <c r="C12" s="131">
        <v>68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5420</v>
      </c>
      <c r="E21" s="131">
        <v>0</v>
      </c>
      <c r="F21" s="131">
        <v>1</v>
      </c>
      <c r="H21" s="15"/>
      <c r="I21" s="15"/>
      <c r="J21" s="14"/>
      <c r="K21" s="5">
        <v>0</v>
      </c>
      <c r="L21" s="98"/>
      <c r="M21" s="5">
        <v>10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12574</v>
      </c>
      <c r="E23" s="131">
        <v>0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44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12</v>
      </c>
      <c r="E25" s="131">
        <v>0</v>
      </c>
      <c r="F25" s="131">
        <v>2</v>
      </c>
      <c r="H25" s="134">
        <f>IF(SUM(D25,E25,F25)&lt;1," ",SUM(D25,E25,F25))</f>
        <v>14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4954</v>
      </c>
      <c r="E27" s="131">
        <v>0</v>
      </c>
      <c r="F27" s="131">
        <v>13</v>
      </c>
      <c r="H27" s="17"/>
      <c r="I27" s="17"/>
      <c r="J27" s="14"/>
      <c r="K27" s="5">
        <v>0</v>
      </c>
      <c r="L27" s="98"/>
      <c r="M27" s="5">
        <v>15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22960</v>
      </c>
      <c r="E31" s="134" t="str">
        <f>IF(SUM(E21:E28)&lt;1," ",SUM(E21:E28))</f>
        <v xml:space="preserve"> </v>
      </c>
      <c r="F31" s="134">
        <f>IF(SUM(F21,F23,F25,F27,F28)&lt;1," ",SUM(F21,F23,F25,F27,F28))</f>
        <v>16</v>
      </c>
      <c r="H31" s="134">
        <f>IF(SUM(H25:H26)&lt;1," ",SUM(H25:H26))</f>
        <v>14</v>
      </c>
      <c r="I31" s="6"/>
      <c r="K31" s="19" t="str">
        <f>IF(SUM(K21:K28)&lt;1," ",SUM(K21:K28))</f>
        <v xml:space="preserve"> </v>
      </c>
      <c r="M31" s="19">
        <f>IF(SUM(M21:M28)&lt;1," ",SUM(M21:M28))</f>
        <v>69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22976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8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141</v>
      </c>
    </row>
    <row r="5" spans="1:16" ht="20.25" x14ac:dyDescent="0.3">
      <c r="A5" s="3"/>
      <c r="B5" s="3" t="s">
        <v>159</v>
      </c>
      <c r="C5" s="131">
        <v>124433</v>
      </c>
    </row>
    <row r="6" spans="1:16" ht="20.25" x14ac:dyDescent="0.3">
      <c r="A6" s="3"/>
      <c r="B6" s="3" t="s">
        <v>164</v>
      </c>
      <c r="C6" s="131">
        <v>53826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97</v>
      </c>
      <c r="D8" s="100" t="s">
        <v>4</v>
      </c>
    </row>
    <row r="9" spans="1:16" ht="20.25" x14ac:dyDescent="0.3">
      <c r="A9" s="3"/>
      <c r="B9" s="3" t="s">
        <v>3</v>
      </c>
      <c r="C9" s="131">
        <v>15</v>
      </c>
      <c r="D9" s="98" t="s">
        <v>5</v>
      </c>
    </row>
    <row r="10" spans="1:16" ht="20.25" x14ac:dyDescent="0.3">
      <c r="A10" s="3"/>
      <c r="B10" s="3" t="s">
        <v>56</v>
      </c>
      <c r="C10" s="131">
        <v>14883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10796</v>
      </c>
      <c r="D11" s="98" t="s">
        <v>167</v>
      </c>
    </row>
    <row r="12" spans="1:16" ht="20.25" x14ac:dyDescent="0.3">
      <c r="A12" s="3"/>
      <c r="B12" s="3" t="s">
        <v>56</v>
      </c>
      <c r="C12" s="131">
        <v>79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11933</v>
      </c>
      <c r="E21" s="131">
        <v>44</v>
      </c>
      <c r="F21" s="131">
        <v>5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30739</v>
      </c>
      <c r="E23" s="131">
        <v>201</v>
      </c>
      <c r="F23" s="131">
        <v>22</v>
      </c>
      <c r="H23" s="12" t="s">
        <v>16</v>
      </c>
      <c r="I23" s="12"/>
      <c r="J23" s="16"/>
      <c r="K23" s="5">
        <v>0</v>
      </c>
      <c r="L23" s="133"/>
      <c r="M23" s="5">
        <v>0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95</v>
      </c>
      <c r="E25" s="131">
        <v>2</v>
      </c>
      <c r="F25" s="131">
        <v>0</v>
      </c>
      <c r="H25" s="134">
        <f>IF(SUM(D25,E25,F25)&lt;1," ",SUM(D25,E25,F25))</f>
        <v>97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10672</v>
      </c>
      <c r="E27" s="131">
        <v>101</v>
      </c>
      <c r="F27" s="131">
        <v>12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53439</v>
      </c>
      <c r="E31" s="134">
        <f>IF(SUM(E21:E28)&lt;1," ",SUM(E21:E28))</f>
        <v>348</v>
      </c>
      <c r="F31" s="134">
        <f>IF(SUM(F21,F23,F25,F27,F28)&lt;1," ",SUM(F21,F23,F25,F27,F28))</f>
        <v>39</v>
      </c>
      <c r="H31" s="134">
        <f>IF(SUM(H25:H26)&lt;1," ",SUM(H25:H26))</f>
        <v>97</v>
      </c>
      <c r="I31" s="6"/>
      <c r="K31" s="19" t="str">
        <f>IF(SUM(K21:K28)&lt;1," ",SUM(K21:K28))</f>
        <v xml:space="preserve"> </v>
      </c>
      <c r="M31" s="19" t="str">
        <f>IF(SUM(M21:M28)&lt;1," ",SUM(M21:M28))</f>
        <v xml:space="preserve"> 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53826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115</v>
      </c>
    </row>
    <row r="5" spans="1:16" ht="20.25" x14ac:dyDescent="0.3">
      <c r="A5" s="3"/>
      <c r="B5" s="3" t="s">
        <v>159</v>
      </c>
      <c r="C5" s="131">
        <v>277321</v>
      </c>
    </row>
    <row r="6" spans="1:16" ht="20.25" x14ac:dyDescent="0.3">
      <c r="A6" s="3"/>
      <c r="B6" s="3" t="s">
        <v>164</v>
      </c>
      <c r="C6" s="131">
        <v>163427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190</v>
      </c>
      <c r="D8" s="100" t="s">
        <v>4</v>
      </c>
    </row>
    <row r="9" spans="1:16" ht="20.25" x14ac:dyDescent="0.3">
      <c r="A9" s="3"/>
      <c r="B9" s="3" t="s">
        <v>3</v>
      </c>
      <c r="C9" s="131">
        <v>95</v>
      </c>
      <c r="D9" s="98" t="s">
        <v>5</v>
      </c>
    </row>
    <row r="10" spans="1:16" ht="20.25" x14ac:dyDescent="0.3">
      <c r="A10" s="3"/>
      <c r="B10" s="3" t="s">
        <v>56</v>
      </c>
      <c r="C10" s="131">
        <v>66242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54882</v>
      </c>
      <c r="D11" s="98" t="s">
        <v>167</v>
      </c>
    </row>
    <row r="12" spans="1:16" ht="20.25" x14ac:dyDescent="0.3">
      <c r="A12" s="3"/>
      <c r="B12" s="3" t="s">
        <v>56</v>
      </c>
      <c r="C12" s="131">
        <v>411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30680</v>
      </c>
      <c r="E21" s="131">
        <v>215</v>
      </c>
      <c r="F21" s="131">
        <v>8</v>
      </c>
      <c r="H21" s="15"/>
      <c r="I21" s="15"/>
      <c r="J21" s="14"/>
      <c r="K21" s="5">
        <v>1</v>
      </c>
      <c r="L21" s="98"/>
      <c r="M21" s="5">
        <v>39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f>76633-D25</f>
        <v>76443</v>
      </c>
      <c r="E23" s="131">
        <v>713</v>
      </c>
      <c r="F23" s="131">
        <v>18</v>
      </c>
      <c r="H23" s="12" t="s">
        <v>16</v>
      </c>
      <c r="I23" s="12"/>
      <c r="J23" s="16"/>
      <c r="K23" s="5">
        <v>0</v>
      </c>
      <c r="L23" s="133"/>
      <c r="M23" s="5">
        <v>179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190</v>
      </c>
      <c r="E25" s="131">
        <v>0</v>
      </c>
      <c r="F25" s="131"/>
      <c r="H25" s="134">
        <f>IF(SUM(D25,E25,F25)&lt;1," ",SUM(D25,E25,F25))</f>
        <v>190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54462</v>
      </c>
      <c r="E27" s="131">
        <v>606</v>
      </c>
      <c r="F27" s="131">
        <v>92</v>
      </c>
      <c r="H27" s="17"/>
      <c r="I27" s="17"/>
      <c r="J27" s="14"/>
      <c r="K27" s="5">
        <v>1</v>
      </c>
      <c r="L27" s="98"/>
      <c r="M27" s="5">
        <v>98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161775</v>
      </c>
      <c r="E31" s="134">
        <f>IF(SUM(E21:E28)&lt;1," ",SUM(E21:E28))</f>
        <v>1534</v>
      </c>
      <c r="F31" s="134">
        <f>IF(SUM(F21,F23,F25,F27,F28)&lt;1," ",SUM(F21,F23,F25,F27,F28))</f>
        <v>118</v>
      </c>
      <c r="H31" s="134">
        <f>IF(SUM(H25:H26)&lt;1," ",SUM(H25:H26))</f>
        <v>190</v>
      </c>
      <c r="I31" s="6"/>
      <c r="K31" s="19">
        <f>IF(SUM(K21:K28)&lt;1," ",SUM(K21:K28))</f>
        <v>2</v>
      </c>
      <c r="M31" s="19">
        <f>IF(SUM(M21:M28)&lt;1," ",SUM(M21:M28))</f>
        <v>316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163427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8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114</v>
      </c>
    </row>
    <row r="5" spans="1:16" ht="20.25" x14ac:dyDescent="0.3">
      <c r="A5" s="3"/>
      <c r="B5" s="3" t="s">
        <v>159</v>
      </c>
      <c r="C5" s="131">
        <v>266005</v>
      </c>
    </row>
    <row r="6" spans="1:16" ht="20.25" x14ac:dyDescent="0.3">
      <c r="A6" s="3"/>
      <c r="B6" s="3" t="s">
        <v>164</v>
      </c>
      <c r="C6" s="131">
        <v>147384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129</v>
      </c>
      <c r="D8" s="100" t="s">
        <v>4</v>
      </c>
    </row>
    <row r="9" spans="1:16" ht="20.25" x14ac:dyDescent="0.3">
      <c r="A9" s="3"/>
      <c r="B9" s="3" t="s">
        <v>3</v>
      </c>
      <c r="C9" s="131">
        <v>101</v>
      </c>
      <c r="D9" s="98" t="s">
        <v>5</v>
      </c>
    </row>
    <row r="10" spans="1:16" ht="20.25" x14ac:dyDescent="0.3">
      <c r="A10" s="3"/>
      <c r="B10" s="3" t="s">
        <v>56</v>
      </c>
      <c r="C10" s="131">
        <v>63124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44694</v>
      </c>
      <c r="D11" s="98" t="s">
        <v>167</v>
      </c>
    </row>
    <row r="12" spans="1:16" ht="20.25" x14ac:dyDescent="0.3">
      <c r="A12" s="3"/>
      <c r="B12" s="3" t="s">
        <v>56</v>
      </c>
      <c r="C12" s="131">
        <v>522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35976</v>
      </c>
      <c r="E21" s="131">
        <v>319</v>
      </c>
      <c r="F21" s="131">
        <v>8</v>
      </c>
      <c r="H21" s="15"/>
      <c r="I21" s="15"/>
      <c r="J21" s="14"/>
      <c r="K21" s="5">
        <v>8</v>
      </c>
      <c r="L21" s="98"/>
      <c r="M21" s="5">
        <v>176</v>
      </c>
    </row>
    <row r="22" spans="1:13" ht="20.25" x14ac:dyDescent="0.3">
      <c r="A22" s="3"/>
      <c r="B22" s="13"/>
      <c r="C22" s="90" t="s">
        <v>14</v>
      </c>
      <c r="D22" s="131">
        <v>65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65205</v>
      </c>
      <c r="E23" s="131">
        <v>913</v>
      </c>
      <c r="F23" s="131">
        <v>10</v>
      </c>
      <c r="H23" s="12" t="s">
        <v>16</v>
      </c>
      <c r="I23" s="12"/>
      <c r="J23" s="16"/>
      <c r="K23" s="5">
        <v>4</v>
      </c>
      <c r="L23" s="133"/>
      <c r="M23" s="5">
        <v>397</v>
      </c>
    </row>
    <row r="24" spans="1:13" ht="20.25" x14ac:dyDescent="0.3">
      <c r="A24" s="3"/>
      <c r="B24" s="13"/>
      <c r="C24" s="90" t="s">
        <v>14</v>
      </c>
      <c r="D24" s="131">
        <v>74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123</v>
      </c>
      <c r="E25" s="131">
        <v>5</v>
      </c>
      <c r="F25" s="131">
        <v>1</v>
      </c>
      <c r="H25" s="134">
        <f>IF(SUM(D25,E25,F25)&lt;1," ",SUM(D25,E25,F25))</f>
        <v>129</v>
      </c>
      <c r="I25" s="6"/>
      <c r="J25" s="16"/>
      <c r="K25" s="5">
        <v>0</v>
      </c>
      <c r="L25" s="133"/>
      <c r="M25" s="5">
        <v>1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43878</v>
      </c>
      <c r="E27" s="131">
        <v>635</v>
      </c>
      <c r="F27" s="131">
        <v>172</v>
      </c>
      <c r="H27" s="17"/>
      <c r="I27" s="17"/>
      <c r="J27" s="14"/>
      <c r="K27" s="5">
        <v>5</v>
      </c>
      <c r="L27" s="98"/>
      <c r="M27" s="5">
        <v>221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145321</v>
      </c>
      <c r="E31" s="134">
        <f>IF(SUM(E21:E28)&lt;1," ",SUM(E21:E28))</f>
        <v>1872</v>
      </c>
      <c r="F31" s="134">
        <f>IF(SUM(F21,F23,F25,F27,F28)&lt;1," ",SUM(F21,F23,F25,F27,F28))</f>
        <v>191</v>
      </c>
      <c r="H31" s="134">
        <f>IF(SUM(H25:H26)&lt;1," ",SUM(H25:H26))</f>
        <v>129</v>
      </c>
      <c r="I31" s="6"/>
      <c r="K31" s="19">
        <f>IF(SUM(K21:K28)&lt;1," ",SUM(K21:K28))</f>
        <v>17</v>
      </c>
      <c r="M31" s="19">
        <f>IF(SUM(M21:M28)&lt;1," ",SUM(M21:M28))</f>
        <v>795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147384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46</v>
      </c>
    </row>
    <row r="5" spans="1:16" ht="20.25" x14ac:dyDescent="0.3">
      <c r="A5" s="3"/>
      <c r="B5" s="3" t="s">
        <v>159</v>
      </c>
      <c r="C5" s="131">
        <v>160561</v>
      </c>
    </row>
    <row r="6" spans="1:16" ht="20.25" x14ac:dyDescent="0.3">
      <c r="A6" s="3"/>
      <c r="B6" s="3" t="s">
        <v>164</v>
      </c>
      <c r="C6" s="131">
        <v>87568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42</v>
      </c>
      <c r="D8" s="100" t="s">
        <v>4</v>
      </c>
    </row>
    <row r="9" spans="1:16" ht="20.25" x14ac:dyDescent="0.3">
      <c r="A9" s="3"/>
      <c r="B9" s="3" t="s">
        <v>3</v>
      </c>
      <c r="C9" s="131">
        <v>28</v>
      </c>
      <c r="D9" s="98" t="s">
        <v>5</v>
      </c>
    </row>
    <row r="10" spans="1:16" ht="20.25" x14ac:dyDescent="0.3">
      <c r="A10" s="3"/>
      <c r="B10" s="3" t="s">
        <v>56</v>
      </c>
      <c r="C10" s="131">
        <v>21672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16196</v>
      </c>
      <c r="D11" s="98" t="s">
        <v>167</v>
      </c>
    </row>
    <row r="12" spans="1:16" ht="20.25" x14ac:dyDescent="0.3">
      <c r="A12" s="3"/>
      <c r="B12" s="3" t="s">
        <v>56</v>
      </c>
      <c r="C12" s="131">
        <v>52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26665</v>
      </c>
      <c r="E21" s="131">
        <v>155</v>
      </c>
      <c r="F21" s="131">
        <v>25</v>
      </c>
      <c r="H21" s="15"/>
      <c r="I21" s="15"/>
      <c r="J21" s="14"/>
      <c r="K21" s="5">
        <v>1</v>
      </c>
      <c r="L21" s="98"/>
      <c r="M21" s="5">
        <v>44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43982</v>
      </c>
      <c r="E23" s="131">
        <v>417</v>
      </c>
      <c r="F23" s="131">
        <v>80</v>
      </c>
      <c r="H23" s="12" t="s">
        <v>16</v>
      </c>
      <c r="I23" s="12"/>
      <c r="J23" s="16"/>
      <c r="K23" s="5">
        <v>1</v>
      </c>
      <c r="L23" s="133"/>
      <c r="M23" s="5">
        <v>117</v>
      </c>
    </row>
    <row r="24" spans="1:13" ht="20.25" x14ac:dyDescent="0.3">
      <c r="A24" s="3"/>
      <c r="B24" s="13"/>
      <c r="C24" s="90" t="s">
        <v>14</v>
      </c>
      <c r="D24" s="131">
        <v>6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40</v>
      </c>
      <c r="E25" s="131">
        <v>2</v>
      </c>
      <c r="F25" s="131">
        <v>0</v>
      </c>
      <c r="H25" s="134">
        <f>IF(SUM(D25,E25,F25)&lt;1," ",SUM(D25,E25,F25))</f>
        <v>42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16012</v>
      </c>
      <c r="E27" s="131">
        <v>143</v>
      </c>
      <c r="F27" s="131">
        <v>41</v>
      </c>
      <c r="H27" s="17"/>
      <c r="I27" s="17"/>
      <c r="J27" s="14"/>
      <c r="K27" s="5">
        <v>0</v>
      </c>
      <c r="L27" s="98"/>
      <c r="M27" s="5">
        <v>45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/>
      <c r="L28" s="98">
        <v>1</v>
      </c>
      <c r="M28" s="5"/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86705</v>
      </c>
      <c r="E31" s="134">
        <f>IF(SUM(E21:E28)&lt;1," ",SUM(E21:E28))</f>
        <v>717</v>
      </c>
      <c r="F31" s="134">
        <f>IF(SUM(F21,F23,F25,F27,F28)&lt;1," ",SUM(F21,F23,F25,F27,F28))</f>
        <v>146</v>
      </c>
      <c r="H31" s="134">
        <f>IF(SUM(H25:H26)&lt;1," ",SUM(H25:H26))</f>
        <v>42</v>
      </c>
      <c r="I31" s="6"/>
      <c r="K31" s="19">
        <f>IF(SUM(K21:K28)&lt;1," ",SUM(K21:K28))</f>
        <v>2</v>
      </c>
      <c r="M31" s="19">
        <f>IF(SUM(M21:M28)&lt;1," ",SUM(M21:M28))</f>
        <v>206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87568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75"/>
  <sheetViews>
    <sheetView topLeftCell="A25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142</v>
      </c>
    </row>
    <row r="5" spans="1:16" ht="20.25" x14ac:dyDescent="0.3">
      <c r="A5" s="3"/>
      <c r="B5" s="3" t="s">
        <v>159</v>
      </c>
      <c r="C5" s="131">
        <v>182254</v>
      </c>
    </row>
    <row r="6" spans="1:16" ht="20.25" x14ac:dyDescent="0.3">
      <c r="A6" s="3"/>
      <c r="B6" s="3" t="s">
        <v>164</v>
      </c>
      <c r="C6" s="131">
        <v>90560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79</v>
      </c>
      <c r="D8" s="100" t="s">
        <v>4</v>
      </c>
    </row>
    <row r="9" spans="1:16" ht="20.25" x14ac:dyDescent="0.3">
      <c r="A9" s="3"/>
      <c r="B9" s="3" t="s">
        <v>3</v>
      </c>
      <c r="C9" s="131">
        <v>32</v>
      </c>
      <c r="D9" s="98" t="s">
        <v>5</v>
      </c>
    </row>
    <row r="10" spans="1:16" ht="20.25" x14ac:dyDescent="0.3">
      <c r="A10" s="3"/>
      <c r="B10" s="3" t="s">
        <v>56</v>
      </c>
      <c r="C10" s="131">
        <v>40604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29322</v>
      </c>
      <c r="D11" s="98" t="s">
        <v>167</v>
      </c>
    </row>
    <row r="12" spans="1:16" ht="20.25" x14ac:dyDescent="0.3">
      <c r="A12" s="3"/>
      <c r="B12" s="3" t="s">
        <v>56</v>
      </c>
      <c r="C12" s="131">
        <v>15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19426</v>
      </c>
      <c r="E21" s="131">
        <v>186</v>
      </c>
      <c r="F21" s="131">
        <v>20</v>
      </c>
      <c r="G21" s="1">
        <v>495</v>
      </c>
      <c r="H21" s="15"/>
      <c r="I21" s="15"/>
      <c r="J21" s="14"/>
      <c r="K21" s="5">
        <v>1</v>
      </c>
      <c r="L21" s="98"/>
      <c r="M21" s="5">
        <v>60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G22" s="1">
        <v>0</v>
      </c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40997</v>
      </c>
      <c r="E23" s="131">
        <v>495</v>
      </c>
      <c r="F23" s="131">
        <v>42</v>
      </c>
      <c r="G23" s="1">
        <v>1</v>
      </c>
      <c r="H23" s="12" t="s">
        <v>16</v>
      </c>
      <c r="I23" s="12"/>
      <c r="J23" s="16"/>
      <c r="K23" s="5">
        <v>0</v>
      </c>
      <c r="L23" s="133"/>
      <c r="M23" s="5">
        <v>151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G24" s="1">
        <v>0</v>
      </c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77</v>
      </c>
      <c r="E25" s="131">
        <v>1</v>
      </c>
      <c r="F25" s="131">
        <v>1</v>
      </c>
      <c r="H25" s="134">
        <f>IF(SUM(D25,E25,F25)&lt;1," ",SUM(D25,E25,F25))</f>
        <v>79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28576</v>
      </c>
      <c r="E27" s="131">
        <v>530</v>
      </c>
      <c r="F27" s="131">
        <v>33</v>
      </c>
      <c r="H27" s="17"/>
      <c r="I27" s="17"/>
      <c r="J27" s="14"/>
      <c r="K27" s="5">
        <v>0</v>
      </c>
      <c r="L27" s="98"/>
      <c r="M27" s="5">
        <v>44</v>
      </c>
    </row>
    <row r="28" spans="1:13" ht="20.25" x14ac:dyDescent="0.3">
      <c r="A28" s="3"/>
      <c r="B28" s="13" t="s">
        <v>20</v>
      </c>
      <c r="C28" s="90"/>
      <c r="D28" s="131">
        <v>176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89252</v>
      </c>
      <c r="E31" s="134">
        <f>IF(SUM(E21:E28)&lt;1," ",SUM(E21:E28))</f>
        <v>1212</v>
      </c>
      <c r="F31" s="134">
        <f>IF(SUM(F21,F23,F25,F27,F28)&lt;1," ",SUM(F21,F23,F25,F27,F28))</f>
        <v>96</v>
      </c>
      <c r="H31" s="134">
        <f>IF(SUM(H25:H26)&lt;1," ",SUM(H25:H26))</f>
        <v>79</v>
      </c>
      <c r="I31" s="6"/>
      <c r="K31" s="19">
        <f>IF(SUM(K21:K28)&lt;1," ",SUM(K21:K28))</f>
        <v>1</v>
      </c>
      <c r="M31" s="19">
        <f>IF(SUM(M21:M28)&lt;1," ",SUM(M21:M28))</f>
        <v>255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90560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25" right="0.25" top="0.75" bottom="0.75" header="0.3" footer="0.3"/>
  <pageSetup scale="5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47</v>
      </c>
    </row>
    <row r="5" spans="1:16" ht="20.25" x14ac:dyDescent="0.3">
      <c r="A5" s="3"/>
      <c r="B5" s="3" t="s">
        <v>159</v>
      </c>
      <c r="C5" s="131">
        <v>82603</v>
      </c>
    </row>
    <row r="6" spans="1:16" ht="20.25" x14ac:dyDescent="0.3">
      <c r="A6" s="3"/>
      <c r="B6" s="3" t="s">
        <v>164</v>
      </c>
      <c r="C6" s="131">
        <v>55688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16</v>
      </c>
      <c r="D8" s="100" t="s">
        <v>4</v>
      </c>
    </row>
    <row r="9" spans="1:16" ht="20.25" x14ac:dyDescent="0.3">
      <c r="A9" s="3"/>
      <c r="B9" s="3" t="s">
        <v>3</v>
      </c>
      <c r="C9" s="131">
        <v>3</v>
      </c>
      <c r="D9" s="98" t="s">
        <v>5</v>
      </c>
    </row>
    <row r="10" spans="1:16" ht="20.25" x14ac:dyDescent="0.3">
      <c r="A10" s="3"/>
      <c r="B10" s="3" t="s">
        <v>56</v>
      </c>
      <c r="C10" s="131">
        <v>16518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13941</v>
      </c>
      <c r="D11" s="98" t="s">
        <v>167</v>
      </c>
    </row>
    <row r="12" spans="1:16" ht="20.25" x14ac:dyDescent="0.3">
      <c r="A12" s="3"/>
      <c r="B12" s="3" t="s">
        <v>56</v>
      </c>
      <c r="C12" s="131">
        <v>181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25312</v>
      </c>
      <c r="E21" s="131">
        <v>135</v>
      </c>
      <c r="F21" s="131">
        <v>24</v>
      </c>
      <c r="H21" s="15"/>
      <c r="I21" s="15"/>
      <c r="J21" s="14"/>
      <c r="K21" s="5">
        <v>2</v>
      </c>
      <c r="L21" s="98"/>
      <c r="M21" s="5">
        <v>20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16108</v>
      </c>
      <c r="E23" s="131">
        <v>124</v>
      </c>
      <c r="F23" s="131">
        <v>28</v>
      </c>
      <c r="H23" s="12" t="s">
        <v>16</v>
      </c>
      <c r="I23" s="12"/>
      <c r="J23" s="16"/>
      <c r="K23" s="5">
        <v>0</v>
      </c>
      <c r="L23" s="133"/>
      <c r="M23" s="5">
        <v>27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16</v>
      </c>
      <c r="E25" s="131">
        <v>0</v>
      </c>
      <c r="F25" s="131">
        <v>0</v>
      </c>
      <c r="H25" s="134">
        <f>IF(SUM(D25,E25,F25)&lt;1," ",SUM(D25,E25,F25))</f>
        <v>16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13794</v>
      </c>
      <c r="E27" s="131">
        <v>131</v>
      </c>
      <c r="F27" s="131">
        <v>14</v>
      </c>
      <c r="H27" s="17"/>
      <c r="I27" s="17"/>
      <c r="J27" s="14"/>
      <c r="K27" s="5">
        <v>0</v>
      </c>
      <c r="L27" s="98"/>
      <c r="M27" s="5">
        <v>23</v>
      </c>
    </row>
    <row r="28" spans="1:13" ht="20.25" x14ac:dyDescent="0.3">
      <c r="A28" s="3"/>
      <c r="B28" s="13" t="s">
        <v>20</v>
      </c>
      <c r="C28" s="90"/>
      <c r="D28" s="131"/>
      <c r="E28" s="131"/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55230</v>
      </c>
      <c r="E31" s="134">
        <f>IF(SUM(E21:E28)&lt;1," ",SUM(E21:E28))</f>
        <v>390</v>
      </c>
      <c r="F31" s="134">
        <f>IF(SUM(F21,F23,F25,F27,F28)&lt;1," ",SUM(F21,F23,F25,F27,F28))</f>
        <v>66</v>
      </c>
      <c r="H31" s="134">
        <f>IF(SUM(H25:H26)&lt;1," ",SUM(H25:H26))</f>
        <v>16</v>
      </c>
      <c r="I31" s="6"/>
      <c r="K31" s="19">
        <f>IF(SUM(K21:K28)&lt;1," ",SUM(K21:K28))</f>
        <v>2</v>
      </c>
      <c r="M31" s="19">
        <f>IF(SUM(M21:M28)&lt;1," ",SUM(M21:M28))</f>
        <v>70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55686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Not 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143</v>
      </c>
    </row>
    <row r="5" spans="1:16" ht="20.25" x14ac:dyDescent="0.3">
      <c r="A5" s="3"/>
      <c r="B5" s="3" t="s">
        <v>159</v>
      </c>
      <c r="C5" s="131">
        <v>24704</v>
      </c>
    </row>
    <row r="6" spans="1:16" ht="20.25" x14ac:dyDescent="0.3">
      <c r="A6" s="3"/>
      <c r="B6" s="3" t="s">
        <v>164</v>
      </c>
      <c r="C6" s="131">
        <v>12905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28</v>
      </c>
      <c r="D8" s="100" t="s">
        <v>4</v>
      </c>
    </row>
    <row r="9" spans="1:16" ht="20.25" x14ac:dyDescent="0.3">
      <c r="A9" s="3"/>
      <c r="B9" s="3" t="s">
        <v>3</v>
      </c>
      <c r="C9" s="131">
        <v>5</v>
      </c>
      <c r="D9" s="98" t="s">
        <v>5</v>
      </c>
    </row>
    <row r="10" spans="1:16" ht="20.25" x14ac:dyDescent="0.3">
      <c r="A10" s="3"/>
      <c r="B10" s="3" t="s">
        <v>56</v>
      </c>
      <c r="C10" s="131">
        <v>4542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3473</v>
      </c>
      <c r="D11" s="98" t="s">
        <v>167</v>
      </c>
    </row>
    <row r="12" spans="1:16" ht="20.25" x14ac:dyDescent="0.3">
      <c r="A12" s="3"/>
      <c r="B12" s="3" t="s">
        <v>56</v>
      </c>
      <c r="C12" s="131">
        <v>19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2413</v>
      </c>
      <c r="E21" s="131">
        <v>10</v>
      </c>
      <c r="F21" s="131">
        <v>0</v>
      </c>
      <c r="H21" s="15"/>
      <c r="I21" s="15"/>
      <c r="J21" s="14"/>
      <c r="K21" s="5">
        <v>2</v>
      </c>
      <c r="L21" s="98"/>
      <c r="M21" s="5">
        <v>5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6933</v>
      </c>
      <c r="E23" s="131">
        <v>48</v>
      </c>
      <c r="F23" s="131">
        <v>0</v>
      </c>
      <c r="H23" s="12" t="s">
        <v>16</v>
      </c>
      <c r="I23" s="12"/>
      <c r="J23" s="16"/>
      <c r="K23" s="5">
        <v>1</v>
      </c>
      <c r="L23" s="133"/>
      <c r="M23" s="5">
        <v>15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26</v>
      </c>
      <c r="E25" s="131">
        <v>2</v>
      </c>
      <c r="F25" s="131">
        <v>0</v>
      </c>
      <c r="H25" s="134">
        <f>IF(SUM(D25,E25,F25)&lt;1," ",SUM(D25,E25,F25))</f>
        <v>28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3420</v>
      </c>
      <c r="E27" s="131">
        <v>34</v>
      </c>
      <c r="F27" s="131">
        <v>1</v>
      </c>
      <c r="H27" s="17"/>
      <c r="I27" s="17"/>
      <c r="J27" s="14"/>
      <c r="K27" s="5">
        <v>0</v>
      </c>
      <c r="L27" s="98"/>
      <c r="M27" s="5">
        <v>10</v>
      </c>
    </row>
    <row r="28" spans="1:13" ht="20.25" x14ac:dyDescent="0.3">
      <c r="A28" s="3"/>
      <c r="B28" s="13" t="s">
        <v>20</v>
      </c>
      <c r="C28" s="90"/>
      <c r="D28" s="131">
        <v>18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12810</v>
      </c>
      <c r="E31" s="134">
        <f>IF(SUM(E21:E28)&lt;1," ",SUM(E21:E28))</f>
        <v>94</v>
      </c>
      <c r="F31" s="134">
        <f>IF(SUM(F21,F23,F25,F27,F28)&lt;1," ",SUM(F21,F23,F25,F27,F28))</f>
        <v>1</v>
      </c>
      <c r="H31" s="134">
        <f>IF(SUM(H25:H26)&lt;1," ",SUM(H25:H26))</f>
        <v>28</v>
      </c>
      <c r="I31" s="6"/>
      <c r="K31" s="19">
        <f>IF(SUM(K21:K28)&lt;1," ",SUM(K21:K28))</f>
        <v>3</v>
      </c>
      <c r="M31" s="19">
        <f>IF(SUM(M21:M28)&lt;1," ",SUM(M21:M28))</f>
        <v>30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12905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92</v>
      </c>
    </row>
    <row r="5" spans="1:16" ht="20.25" x14ac:dyDescent="0.3">
      <c r="A5" s="3"/>
      <c r="B5" s="3" t="s">
        <v>159</v>
      </c>
      <c r="C5" s="131">
        <v>12109</v>
      </c>
    </row>
    <row r="6" spans="1:16" ht="20.25" x14ac:dyDescent="0.3">
      <c r="A6" s="3"/>
      <c r="B6" s="3" t="s">
        <v>164</v>
      </c>
      <c r="C6" s="131">
        <v>6764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13</v>
      </c>
      <c r="D8" s="100" t="s">
        <v>4</v>
      </c>
    </row>
    <row r="9" spans="1:16" ht="20.25" x14ac:dyDescent="0.3">
      <c r="A9" s="3"/>
      <c r="B9" s="3" t="s">
        <v>3</v>
      </c>
      <c r="C9" s="131">
        <v>10</v>
      </c>
      <c r="D9" s="98" t="s">
        <v>5</v>
      </c>
    </row>
    <row r="10" spans="1:16" ht="20.25" x14ac:dyDescent="0.3">
      <c r="A10" s="3"/>
      <c r="B10" s="3" t="s">
        <v>56</v>
      </c>
      <c r="C10" s="131">
        <v>2586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1792</v>
      </c>
      <c r="D11" s="98" t="s">
        <v>167</v>
      </c>
    </row>
    <row r="12" spans="1:16" ht="20.25" x14ac:dyDescent="0.3">
      <c r="A12" s="3"/>
      <c r="B12" s="3" t="s">
        <v>56</v>
      </c>
      <c r="C12" s="131">
        <v>13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1191</v>
      </c>
      <c r="E21" s="131">
        <v>13</v>
      </c>
      <c r="F21" s="131">
        <v>0</v>
      </c>
      <c r="H21" s="15"/>
      <c r="I21" s="15"/>
      <c r="J21" s="14"/>
      <c r="K21" s="5">
        <v>0</v>
      </c>
      <c r="L21" s="98"/>
      <c r="M21" s="5">
        <v>1</v>
      </c>
    </row>
    <row r="22" spans="1:13" ht="20.25" x14ac:dyDescent="0.3">
      <c r="A22" s="3"/>
      <c r="B22" s="13"/>
      <c r="C22" s="90" t="s">
        <v>14</v>
      </c>
      <c r="D22" s="131">
        <v>2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3725</v>
      </c>
      <c r="E23" s="131">
        <v>25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6</v>
      </c>
    </row>
    <row r="24" spans="1:13" ht="20.25" x14ac:dyDescent="0.3">
      <c r="A24" s="3"/>
      <c r="B24" s="13"/>
      <c r="C24" s="90" t="s">
        <v>14</v>
      </c>
      <c r="D24" s="131">
        <v>3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11</v>
      </c>
      <c r="E25" s="131">
        <v>1</v>
      </c>
      <c r="F25" s="131">
        <v>1</v>
      </c>
      <c r="H25" s="134">
        <f>IF(SUM(D25,E25,F25)&lt;1," ",SUM(D25,E25,F25))</f>
        <v>13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1755</v>
      </c>
      <c r="E27" s="131">
        <v>35</v>
      </c>
      <c r="F27" s="131">
        <v>2</v>
      </c>
      <c r="H27" s="17"/>
      <c r="I27" s="17"/>
      <c r="J27" s="14"/>
      <c r="K27" s="5">
        <v>0</v>
      </c>
      <c r="L27" s="98"/>
      <c r="M27" s="5">
        <v>4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6687</v>
      </c>
      <c r="E31" s="134">
        <f>IF(SUM(E21:E28)&lt;1," ",SUM(E21:E28))</f>
        <v>74</v>
      </c>
      <c r="F31" s="134">
        <f>IF(SUM(F21,F23,F25,F27,F28)&lt;1," ",SUM(F21,F23,F25,F27,F28))</f>
        <v>3</v>
      </c>
      <c r="H31" s="134">
        <f>IF(SUM(H25:H26)&lt;1," ",SUM(H25:H26))</f>
        <v>13</v>
      </c>
      <c r="I31" s="6"/>
      <c r="K31" s="19" t="str">
        <f>IF(SUM(K21:K28)&lt;1," ",SUM(K21:K28))</f>
        <v xml:space="preserve"> </v>
      </c>
      <c r="M31" s="19">
        <f>IF(SUM(M21:M28)&lt;1," ",SUM(M21:M28))</f>
        <v>11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6764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144</v>
      </c>
    </row>
    <row r="5" spans="1:16" ht="20.25" x14ac:dyDescent="0.3">
      <c r="A5" s="3"/>
      <c r="B5" s="3" t="s">
        <v>159</v>
      </c>
      <c r="C5" s="131">
        <v>7170</v>
      </c>
    </row>
    <row r="6" spans="1:16" ht="20.25" x14ac:dyDescent="0.3">
      <c r="A6" s="3"/>
      <c r="B6" s="3" t="s">
        <v>164</v>
      </c>
      <c r="C6" s="131">
        <v>5167</v>
      </c>
      <c r="D6" s="98" t="s">
        <v>165</v>
      </c>
    </row>
    <row r="7" spans="1:16" ht="20.25" x14ac:dyDescent="0.3">
      <c r="A7" s="3"/>
      <c r="B7" s="3" t="s">
        <v>2</v>
      </c>
      <c r="C7" s="131" t="s">
        <v>195</v>
      </c>
      <c r="D7" s="99" t="s">
        <v>160</v>
      </c>
    </row>
    <row r="8" spans="1:16" ht="20.25" x14ac:dyDescent="0.3">
      <c r="A8" s="3"/>
      <c r="B8" s="3" t="s">
        <v>3</v>
      </c>
      <c r="C8" s="131">
        <v>3</v>
      </c>
      <c r="D8" s="100" t="s">
        <v>4</v>
      </c>
    </row>
    <row r="9" spans="1:16" ht="20.25" x14ac:dyDescent="0.3">
      <c r="A9" s="3"/>
      <c r="B9" s="3" t="s">
        <v>3</v>
      </c>
      <c r="C9" s="131">
        <v>2</v>
      </c>
      <c r="D9" s="98" t="s">
        <v>5</v>
      </c>
    </row>
    <row r="10" spans="1:16" ht="20.25" x14ac:dyDescent="0.3">
      <c r="A10" s="3"/>
      <c r="B10" s="3" t="s">
        <v>56</v>
      </c>
      <c r="C10" s="131">
        <v>1162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1050</v>
      </c>
      <c r="D11" s="98" t="s">
        <v>167</v>
      </c>
    </row>
    <row r="12" spans="1:16" ht="20.25" x14ac:dyDescent="0.3">
      <c r="A12" s="3"/>
      <c r="B12" s="3" t="s">
        <v>56</v>
      </c>
      <c r="C12" s="131">
        <v>0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1669</v>
      </c>
      <c r="E21" s="131">
        <v>42</v>
      </c>
      <c r="F21" s="131">
        <v>2</v>
      </c>
      <c r="H21" s="15"/>
      <c r="I21" s="15"/>
      <c r="J21" s="14"/>
      <c r="K21" s="5">
        <v>0</v>
      </c>
      <c r="L21" s="98"/>
      <c r="M21" s="5">
        <v>0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2348</v>
      </c>
      <c r="E23" s="131">
        <v>47</v>
      </c>
      <c r="F23" s="131">
        <v>1</v>
      </c>
      <c r="H23" s="12" t="s">
        <v>16</v>
      </c>
      <c r="I23" s="12"/>
      <c r="J23" s="16"/>
      <c r="K23" s="5">
        <v>0</v>
      </c>
      <c r="L23" s="133"/>
      <c r="M23" s="5">
        <v>8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3</v>
      </c>
      <c r="E25" s="131">
        <v>0</v>
      </c>
      <c r="F25" s="131">
        <v>0</v>
      </c>
      <c r="H25" s="134">
        <f>IF(SUM(D25,E25,F25)&lt;1," ",SUM(D25,E25,F25))</f>
        <v>3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1010</v>
      </c>
      <c r="E27" s="131">
        <v>43</v>
      </c>
      <c r="F27" s="131">
        <v>1</v>
      </c>
      <c r="H27" s="17"/>
      <c r="I27" s="17"/>
      <c r="J27" s="14"/>
      <c r="K27" s="5">
        <v>0</v>
      </c>
      <c r="L27" s="98"/>
      <c r="M27" s="5">
        <v>0</v>
      </c>
    </row>
    <row r="28" spans="1:13" ht="20.25" x14ac:dyDescent="0.3">
      <c r="A28" s="3"/>
      <c r="B28" s="13" t="s">
        <v>20</v>
      </c>
      <c r="C28" s="90"/>
      <c r="D28" s="131">
        <v>1</v>
      </c>
      <c r="E28" s="131">
        <v>0</v>
      </c>
      <c r="F28" s="131"/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5031</v>
      </c>
      <c r="E31" s="134">
        <f>IF(SUM(E21:E28)&lt;1," ",SUM(E21:E28))</f>
        <v>132</v>
      </c>
      <c r="F31" s="134">
        <f>IF(SUM(F21,F23,F25,F27,F28)&lt;1," ",SUM(F21,F23,F25,F27,F28))</f>
        <v>4</v>
      </c>
      <c r="H31" s="134">
        <f>IF(SUM(H25:H26)&lt;1," ",SUM(H25:H26))</f>
        <v>3</v>
      </c>
      <c r="I31" s="6"/>
      <c r="K31" s="19" t="str">
        <f>IF(SUM(K21:K28)&lt;1," ",SUM(K21:K28))</f>
        <v xml:space="preserve"> </v>
      </c>
      <c r="M31" s="19">
        <f>IF(SUM(M21:M28)&lt;1," ",SUM(M21:M28))</f>
        <v>8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5167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111</v>
      </c>
    </row>
    <row r="5" spans="1:16" ht="20.25" x14ac:dyDescent="0.3">
      <c r="A5" s="3"/>
      <c r="B5" s="3" t="s">
        <v>159</v>
      </c>
      <c r="C5" s="131">
        <v>330614</v>
      </c>
    </row>
    <row r="6" spans="1:16" ht="20.25" x14ac:dyDescent="0.3">
      <c r="A6" s="3"/>
      <c r="B6" s="3" t="s">
        <v>164</v>
      </c>
      <c r="C6" s="131">
        <v>178442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195</v>
      </c>
      <c r="D8" s="100" t="s">
        <v>4</v>
      </c>
    </row>
    <row r="9" spans="1:16" ht="20.25" x14ac:dyDescent="0.3">
      <c r="A9" s="3"/>
      <c r="B9" s="3" t="s">
        <v>3</v>
      </c>
      <c r="C9" s="131">
        <v>86</v>
      </c>
      <c r="D9" s="98" t="s">
        <v>5</v>
      </c>
    </row>
    <row r="10" spans="1:16" ht="20.25" x14ac:dyDescent="0.3">
      <c r="A10" s="3"/>
      <c r="B10" s="3" t="s">
        <v>56</v>
      </c>
      <c r="C10" s="131">
        <v>83233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56204</v>
      </c>
      <c r="D11" s="98" t="s">
        <v>167</v>
      </c>
    </row>
    <row r="12" spans="1:16" ht="20.25" x14ac:dyDescent="0.3">
      <c r="A12" s="3"/>
      <c r="B12" s="3" t="s">
        <v>56</v>
      </c>
      <c r="C12" s="131">
        <v>515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32957</v>
      </c>
      <c r="E21" s="131">
        <v>271</v>
      </c>
      <c r="F21" s="131">
        <v>7</v>
      </c>
      <c r="H21" s="15"/>
      <c r="I21" s="15"/>
      <c r="J21" s="14"/>
      <c r="K21" s="5">
        <v>0</v>
      </c>
      <c r="L21" s="98"/>
      <c r="M21" s="5">
        <v>66</v>
      </c>
    </row>
    <row r="22" spans="1:13" ht="20.25" x14ac:dyDescent="0.3">
      <c r="A22" s="3"/>
      <c r="B22" s="13"/>
      <c r="C22" s="90" t="s">
        <v>14</v>
      </c>
      <c r="D22" s="131">
        <v>19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87804</v>
      </c>
      <c r="E23" s="131">
        <v>933</v>
      </c>
      <c r="F23" s="131">
        <v>21</v>
      </c>
      <c r="H23" s="12" t="s">
        <v>16</v>
      </c>
      <c r="I23" s="12"/>
      <c r="J23" s="16"/>
      <c r="K23" s="5">
        <v>7</v>
      </c>
      <c r="L23" s="133"/>
      <c r="M23" s="5">
        <v>276</v>
      </c>
    </row>
    <row r="24" spans="1:13" ht="20.25" x14ac:dyDescent="0.3">
      <c r="A24" s="3"/>
      <c r="B24" s="13"/>
      <c r="C24" s="90" t="s">
        <v>14</v>
      </c>
      <c r="D24" s="131">
        <v>26</v>
      </c>
      <c r="E24" s="131">
        <v>5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192</v>
      </c>
      <c r="E25" s="131">
        <v>3</v>
      </c>
      <c r="F25" s="131">
        <v>0</v>
      </c>
      <c r="H25" s="134">
        <f>IF(SUM(D25,E25,F25)&lt;1," ",SUM(D25,E25,F25))</f>
        <v>195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55366</v>
      </c>
      <c r="E27" s="131">
        <v>720</v>
      </c>
      <c r="F27" s="131">
        <v>100</v>
      </c>
      <c r="H27" s="17"/>
      <c r="I27" s="17"/>
      <c r="J27" s="14"/>
      <c r="K27" s="5">
        <v>0</v>
      </c>
      <c r="L27" s="98"/>
      <c r="M27" s="5">
        <v>167</v>
      </c>
    </row>
    <row r="28" spans="1:13" ht="20.25" x14ac:dyDescent="0.3">
      <c r="A28" s="3"/>
      <c r="B28" s="13" t="s">
        <v>20</v>
      </c>
      <c r="C28" s="90"/>
      <c r="D28" s="131">
        <v>18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176382</v>
      </c>
      <c r="E31" s="134">
        <f>IF(SUM(E21:E28)&lt;1," ",SUM(E21:E28))</f>
        <v>1932</v>
      </c>
      <c r="F31" s="134">
        <f>IF(SUM(F21,F23,F25,F27,F28)&lt;1," ",SUM(F21,F23,F25,F27,F28))</f>
        <v>128</v>
      </c>
      <c r="H31" s="134">
        <f>IF(SUM(H25:H26)&lt;1," ",SUM(H25:H26))</f>
        <v>195</v>
      </c>
      <c r="I31" s="6"/>
      <c r="K31" s="19">
        <f>IF(SUM(K21:K28)&lt;1," ",SUM(K21:K28))</f>
        <v>7</v>
      </c>
      <c r="M31" s="19">
        <f>IF(SUM(M21:M28)&lt;1," ",SUM(M21:M28))</f>
        <v>509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178442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9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48</v>
      </c>
    </row>
    <row r="5" spans="1:16" ht="20.25" x14ac:dyDescent="0.3">
      <c r="A5" s="3"/>
      <c r="B5" s="3" t="s">
        <v>159</v>
      </c>
      <c r="C5" s="131">
        <v>18817</v>
      </c>
    </row>
    <row r="6" spans="1:16" ht="20.25" x14ac:dyDescent="0.3">
      <c r="A6" s="3"/>
      <c r="B6" s="3" t="s">
        <v>164</v>
      </c>
      <c r="C6" s="131">
        <v>11677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5</v>
      </c>
      <c r="D8" s="100" t="s">
        <v>4</v>
      </c>
    </row>
    <row r="9" spans="1:16" ht="20.25" x14ac:dyDescent="0.3">
      <c r="A9" s="3"/>
      <c r="B9" s="3" t="s">
        <v>3</v>
      </c>
      <c r="C9" s="131">
        <v>1</v>
      </c>
      <c r="D9" s="98" t="s">
        <v>5</v>
      </c>
    </row>
    <row r="10" spans="1:16" ht="20.25" x14ac:dyDescent="0.3">
      <c r="A10" s="3"/>
      <c r="B10" s="3" t="s">
        <v>56</v>
      </c>
      <c r="C10" s="131">
        <v>3043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2588</v>
      </c>
      <c r="D11" s="98" t="s">
        <v>167</v>
      </c>
    </row>
    <row r="12" spans="1:16" ht="20.25" x14ac:dyDescent="0.3">
      <c r="A12" s="3"/>
      <c r="B12" s="3" t="s">
        <v>56</v>
      </c>
      <c r="C12" s="131">
        <v>2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3158</v>
      </c>
      <c r="E21" s="131">
        <v>14</v>
      </c>
      <c r="F21" s="131">
        <v>0</v>
      </c>
      <c r="H21" s="15"/>
      <c r="I21" s="15"/>
      <c r="J21" s="14"/>
      <c r="K21" s="5">
        <v>2</v>
      </c>
      <c r="L21" s="98"/>
      <c r="M21" s="5">
        <v>11</v>
      </c>
    </row>
    <row r="22" spans="1:13" ht="20.25" x14ac:dyDescent="0.3">
      <c r="A22" s="3"/>
      <c r="B22" s="13"/>
      <c r="C22" s="90" t="s">
        <v>14</v>
      </c>
      <c r="D22" s="131">
        <v>2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5856</v>
      </c>
      <c r="E23" s="131">
        <v>52</v>
      </c>
      <c r="F23" s="131">
        <v>1</v>
      </c>
      <c r="H23" s="12" t="s">
        <v>16</v>
      </c>
      <c r="I23" s="12"/>
      <c r="J23" s="16"/>
      <c r="K23" s="5">
        <v>5</v>
      </c>
      <c r="L23" s="133"/>
      <c r="M23" s="5">
        <v>35</v>
      </c>
    </row>
    <row r="24" spans="1:13" ht="20.25" x14ac:dyDescent="0.3">
      <c r="A24" s="3"/>
      <c r="B24" s="13"/>
      <c r="C24" s="90" t="s">
        <v>14</v>
      </c>
      <c r="D24" s="131">
        <v>1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5</v>
      </c>
      <c r="E25" s="131">
        <v>0</v>
      </c>
      <c r="F25" s="131">
        <v>0</v>
      </c>
      <c r="H25" s="134">
        <f>IF(SUM(D25,E25,F25)&lt;1," ",SUM(D25,E25,F25))</f>
        <v>5</v>
      </c>
      <c r="I25" s="6"/>
      <c r="J25" s="16"/>
      <c r="K25" s="5">
        <v>0</v>
      </c>
      <c r="L25" s="133"/>
      <c r="M25" s="5">
        <v>2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2556</v>
      </c>
      <c r="E27" s="131">
        <v>27</v>
      </c>
      <c r="F27" s="131">
        <v>0</v>
      </c>
      <c r="H27" s="17"/>
      <c r="I27" s="17"/>
      <c r="J27" s="14"/>
      <c r="K27" s="5">
        <v>2</v>
      </c>
      <c r="L27" s="98"/>
      <c r="M27" s="5">
        <v>19</v>
      </c>
    </row>
    <row r="28" spans="1:13" ht="20.25" x14ac:dyDescent="0.3">
      <c r="A28" s="3"/>
      <c r="B28" s="13" t="s">
        <v>20</v>
      </c>
      <c r="C28" s="90"/>
      <c r="D28" s="131">
        <v>5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11583</v>
      </c>
      <c r="E31" s="134">
        <f>IF(SUM(E21:E28)&lt;1," ",SUM(E21:E28))</f>
        <v>93</v>
      </c>
      <c r="F31" s="134">
        <f>IF(SUM(F21,F23,F25,F27,F28)&lt;1," ",SUM(F21,F23,F25,F27,F28))</f>
        <v>1</v>
      </c>
      <c r="H31" s="134">
        <f>IF(SUM(H25:H26)&lt;1," ",SUM(H25:H26))</f>
        <v>5</v>
      </c>
      <c r="I31" s="6"/>
      <c r="K31" s="19">
        <f>IF(SUM(K21:K28)&lt;1," ",SUM(K21:K28))</f>
        <v>9</v>
      </c>
      <c r="M31" s="19">
        <f>IF(SUM(M21:M28)&lt;1," ",SUM(M21:M28))</f>
        <v>67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11677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3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49</v>
      </c>
    </row>
    <row r="5" spans="1:16" ht="20.25" x14ac:dyDescent="0.3">
      <c r="A5" s="3"/>
      <c r="B5" s="3" t="s">
        <v>159</v>
      </c>
      <c r="C5" s="131">
        <v>41778</v>
      </c>
    </row>
    <row r="6" spans="1:16" ht="20.25" x14ac:dyDescent="0.3">
      <c r="A6" s="3"/>
      <c r="B6" s="3" t="s">
        <v>164</v>
      </c>
      <c r="C6" s="131">
        <v>20594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31</v>
      </c>
      <c r="D8" s="100" t="s">
        <v>4</v>
      </c>
    </row>
    <row r="9" spans="1:16" ht="20.25" x14ac:dyDescent="0.3">
      <c r="A9" s="3"/>
      <c r="B9" s="3" t="s">
        <v>3</v>
      </c>
      <c r="C9" s="131">
        <v>25</v>
      </c>
      <c r="D9" s="98" t="s">
        <v>5</v>
      </c>
    </row>
    <row r="10" spans="1:16" ht="20.25" x14ac:dyDescent="0.3">
      <c r="A10" s="3"/>
      <c r="B10" s="3" t="s">
        <v>56</v>
      </c>
      <c r="C10" s="131">
        <v>5657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4336</v>
      </c>
      <c r="D11" s="98" t="s">
        <v>167</v>
      </c>
    </row>
    <row r="12" spans="1:16" ht="20.25" x14ac:dyDescent="0.3">
      <c r="A12" s="3"/>
      <c r="B12" s="3" t="s">
        <v>56</v>
      </c>
      <c r="C12" s="131">
        <v>56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4727</v>
      </c>
      <c r="E21" s="131">
        <v>23</v>
      </c>
      <c r="F21" s="131">
        <v>0</v>
      </c>
      <c r="H21" s="15"/>
      <c r="I21" s="15"/>
      <c r="J21" s="14"/>
      <c r="K21" s="5">
        <v>0</v>
      </c>
      <c r="L21" s="98"/>
      <c r="M21" s="5">
        <v>10</v>
      </c>
    </row>
    <row r="22" spans="1:13" ht="20.25" x14ac:dyDescent="0.3">
      <c r="A22" s="3"/>
      <c r="B22" s="13"/>
      <c r="C22" s="90" t="s">
        <v>14</v>
      </c>
      <c r="D22" s="131">
        <v>13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11379</v>
      </c>
      <c r="E23" s="131">
        <v>70</v>
      </c>
      <c r="F23" s="131">
        <v>0</v>
      </c>
      <c r="H23" s="12" t="s">
        <v>16</v>
      </c>
      <c r="I23" s="12"/>
      <c r="J23" s="16"/>
      <c r="K23" s="5">
        <v>0</v>
      </c>
      <c r="L23" s="133"/>
      <c r="M23" s="5">
        <v>28</v>
      </c>
    </row>
    <row r="24" spans="1:13" ht="20.25" x14ac:dyDescent="0.3">
      <c r="A24" s="3"/>
      <c r="B24" s="13"/>
      <c r="C24" s="90" t="s">
        <v>14</v>
      </c>
      <c r="D24" s="131">
        <v>15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1</v>
      </c>
    </row>
    <row r="25" spans="1:13" ht="20.25" x14ac:dyDescent="0.3">
      <c r="A25" s="3"/>
      <c r="B25" s="13" t="s">
        <v>18</v>
      </c>
      <c r="C25" s="90" t="s">
        <v>13</v>
      </c>
      <c r="D25" s="131">
        <v>28</v>
      </c>
      <c r="E25" s="131">
        <v>3</v>
      </c>
      <c r="F25" s="131">
        <v>0</v>
      </c>
      <c r="H25" s="134">
        <f>IF(SUM(D25,E25,F25)&lt;1," ",SUM(D25,E25,F25))</f>
        <v>31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4163</v>
      </c>
      <c r="E27" s="131">
        <v>42</v>
      </c>
      <c r="F27" s="131">
        <v>11</v>
      </c>
      <c r="H27" s="17"/>
      <c r="I27" s="17"/>
      <c r="J27" s="14"/>
      <c r="K27" s="5">
        <v>0</v>
      </c>
      <c r="L27" s="98"/>
      <c r="M27" s="5">
        <v>12</v>
      </c>
    </row>
    <row r="28" spans="1:13" ht="20.25" x14ac:dyDescent="0.3">
      <c r="A28" s="3"/>
      <c r="B28" s="13" t="s">
        <v>20</v>
      </c>
      <c r="C28" s="90"/>
      <c r="D28" s="131">
        <v>120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20445</v>
      </c>
      <c r="E31" s="134">
        <f>IF(SUM(E21:E28)&lt;1," ",SUM(E21:E28))</f>
        <v>138</v>
      </c>
      <c r="F31" s="134">
        <f>IF(SUM(F21,F23,F25,F27,F28)&lt;1," ",SUM(F21,F23,F25,F27,F28))</f>
        <v>11</v>
      </c>
      <c r="H31" s="134">
        <f>IF(SUM(H25:H26)&lt;1," ",SUM(H25:H26))</f>
        <v>31</v>
      </c>
      <c r="I31" s="6"/>
      <c r="K31" s="19" t="str">
        <f>IF(SUM(K21:K28)&lt;1," ",SUM(K21:K28))</f>
        <v xml:space="preserve"> </v>
      </c>
      <c r="M31" s="19">
        <f>IF(SUM(M21:M28)&lt;1," ",SUM(M21:M28))</f>
        <v>51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20594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5"/>
  <sheetViews>
    <sheetView topLeftCell="A16" workbookViewId="0">
      <selection activeCell="M28" sqref="M28"/>
    </sheetView>
  </sheetViews>
  <sheetFormatPr defaultColWidth="16.5703125" defaultRowHeight="15" x14ac:dyDescent="0.2"/>
  <cols>
    <col min="1" max="1" width="1.7109375" style="1" customWidth="1"/>
    <col min="2" max="2" width="30.42578125" style="1" customWidth="1"/>
    <col min="3" max="3" width="15.140625" style="1" customWidth="1"/>
    <col min="4" max="4" width="17.42578125" style="1" customWidth="1"/>
    <col min="5" max="6" width="14.5703125" style="1" customWidth="1"/>
    <col min="7" max="7" width="1.42578125" style="1" customWidth="1"/>
    <col min="8" max="9" width="14.5703125" style="1" customWidth="1"/>
    <col min="10" max="10" width="1.42578125" style="1" customWidth="1"/>
    <col min="11" max="11" width="14.5703125" style="1" customWidth="1"/>
    <col min="12" max="12" width="1.42578125" style="1" customWidth="1"/>
    <col min="13" max="13" width="14.5703125" style="1" customWidth="1"/>
    <col min="14" max="15" width="1.42578125" style="1" customWidth="1"/>
    <col min="16" max="16" width="15.5703125" style="1" customWidth="1"/>
    <col min="17" max="16384" width="16.5703125" style="1"/>
  </cols>
  <sheetData>
    <row r="1" spans="1:16" ht="18" x14ac:dyDescent="0.25">
      <c r="C1" s="11"/>
      <c r="D1" s="2"/>
      <c r="E1" s="2" t="s">
        <v>209</v>
      </c>
    </row>
    <row r="2" spans="1:16" ht="20.25" x14ac:dyDescent="0.3">
      <c r="A2" s="3"/>
      <c r="B2" s="3"/>
      <c r="C2" s="4" t="s">
        <v>181</v>
      </c>
      <c r="D2" s="169" t="s">
        <v>210</v>
      </c>
      <c r="E2" s="169" t="s">
        <v>211</v>
      </c>
      <c r="F2" s="169"/>
    </row>
    <row r="3" spans="1:16" ht="20.25" x14ac:dyDescent="0.3">
      <c r="A3" s="3"/>
      <c r="B3" s="3" t="s">
        <v>212</v>
      </c>
      <c r="C3" s="131">
        <v>2014</v>
      </c>
    </row>
    <row r="4" spans="1:16" ht="20.25" x14ac:dyDescent="0.3">
      <c r="A4" s="3"/>
      <c r="B4" s="3" t="s">
        <v>213</v>
      </c>
      <c r="C4" s="131" t="s">
        <v>145</v>
      </c>
    </row>
    <row r="5" spans="1:16" ht="20.25" x14ac:dyDescent="0.3">
      <c r="A5" s="3"/>
      <c r="B5" s="3" t="s">
        <v>159</v>
      </c>
      <c r="C5" s="131">
        <v>14473</v>
      </c>
    </row>
    <row r="6" spans="1:16" ht="20.25" x14ac:dyDescent="0.3">
      <c r="A6" s="3"/>
      <c r="B6" s="3" t="s">
        <v>164</v>
      </c>
      <c r="C6" s="131">
        <v>8371</v>
      </c>
      <c r="D6" s="98" t="s">
        <v>165</v>
      </c>
    </row>
    <row r="7" spans="1:16" ht="20.25" x14ac:dyDescent="0.3">
      <c r="A7" s="3"/>
      <c r="B7" s="3" t="s">
        <v>2</v>
      </c>
      <c r="C7" s="131">
        <v>0</v>
      </c>
      <c r="D7" s="99" t="s">
        <v>160</v>
      </c>
    </row>
    <row r="8" spans="1:16" ht="20.25" x14ac:dyDescent="0.3">
      <c r="A8" s="3"/>
      <c r="B8" s="3" t="s">
        <v>3</v>
      </c>
      <c r="C8" s="131">
        <v>4</v>
      </c>
      <c r="D8" s="100" t="s">
        <v>4</v>
      </c>
    </row>
    <row r="9" spans="1:16" ht="20.25" x14ac:dyDescent="0.3">
      <c r="A9" s="3"/>
      <c r="B9" s="3" t="s">
        <v>3</v>
      </c>
      <c r="C9" s="131">
        <v>5</v>
      </c>
      <c r="D9" s="98" t="s">
        <v>5</v>
      </c>
    </row>
    <row r="10" spans="1:16" ht="20.25" x14ac:dyDescent="0.3">
      <c r="A10" s="3"/>
      <c r="B10" s="3" t="s">
        <v>56</v>
      </c>
      <c r="C10" s="131">
        <v>2596</v>
      </c>
      <c r="D10" s="98" t="s">
        <v>168</v>
      </c>
      <c r="E10" s="89"/>
    </row>
    <row r="11" spans="1:16" ht="20.25" x14ac:dyDescent="0.3">
      <c r="A11" s="3"/>
      <c r="B11" s="3" t="s">
        <v>56</v>
      </c>
      <c r="C11" s="131">
        <v>2071</v>
      </c>
      <c r="D11" s="98" t="s">
        <v>167</v>
      </c>
    </row>
    <row r="12" spans="1:16" ht="20.25" x14ac:dyDescent="0.3">
      <c r="A12" s="3"/>
      <c r="B12" s="3" t="s">
        <v>56</v>
      </c>
      <c r="C12" s="131">
        <v>6</v>
      </c>
      <c r="D12" s="98" t="s">
        <v>161</v>
      </c>
    </row>
    <row r="13" spans="1:16" ht="20.25" x14ac:dyDescent="0.3">
      <c r="A13" s="3"/>
      <c r="B13" s="3"/>
      <c r="C13" s="6"/>
    </row>
    <row r="14" spans="1:16" ht="21" thickBot="1" x14ac:dyDescent="0.35">
      <c r="A14" s="3"/>
      <c r="B14" s="7"/>
      <c r="C14" s="8"/>
      <c r="D14" s="8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1" thickTop="1" x14ac:dyDescent="0.3">
      <c r="A15" s="3"/>
      <c r="B15" s="10" t="s">
        <v>214</v>
      </c>
      <c r="C15" s="2" t="s">
        <v>215</v>
      </c>
    </row>
    <row r="16" spans="1:16" ht="20.25" x14ac:dyDescent="0.3">
      <c r="A16" s="3"/>
      <c r="B16" s="10"/>
      <c r="C16" s="2" t="s">
        <v>216</v>
      </c>
    </row>
    <row r="17" spans="1:13" ht="20.25" x14ac:dyDescent="0.3">
      <c r="A17" s="3"/>
      <c r="B17" s="10"/>
      <c r="C17" s="11"/>
      <c r="D17" s="88"/>
    </row>
    <row r="18" spans="1:13" ht="20.25" x14ac:dyDescent="0.3">
      <c r="A18" s="3"/>
      <c r="B18" s="3"/>
      <c r="D18" s="170" t="s">
        <v>217</v>
      </c>
    </row>
    <row r="19" spans="1:13" ht="46.5" x14ac:dyDescent="0.3">
      <c r="A19" s="3"/>
      <c r="B19" s="3"/>
      <c r="C19" s="171" t="s">
        <v>218</v>
      </c>
      <c r="D19" s="171" t="s">
        <v>219</v>
      </c>
      <c r="E19" s="12"/>
      <c r="F19" s="12"/>
      <c r="K19" s="12" t="s">
        <v>7</v>
      </c>
      <c r="M19" s="12" t="s">
        <v>8</v>
      </c>
    </row>
    <row r="20" spans="1:13" ht="20.25" x14ac:dyDescent="0.3">
      <c r="A20" s="3"/>
      <c r="B20" s="3"/>
      <c r="C20" s="12"/>
      <c r="D20" s="172" t="s">
        <v>220</v>
      </c>
      <c r="E20" s="12" t="s">
        <v>9</v>
      </c>
      <c r="F20" s="12" t="s">
        <v>10</v>
      </c>
      <c r="K20" s="12" t="s">
        <v>11</v>
      </c>
      <c r="M20" s="12" t="s">
        <v>11</v>
      </c>
    </row>
    <row r="21" spans="1:13" ht="20.25" x14ac:dyDescent="0.3">
      <c r="A21" s="3"/>
      <c r="B21" s="13" t="s">
        <v>12</v>
      </c>
      <c r="C21" s="90" t="s">
        <v>13</v>
      </c>
      <c r="D21" s="131">
        <v>1827</v>
      </c>
      <c r="E21" s="131">
        <v>16</v>
      </c>
      <c r="F21" s="131">
        <v>3</v>
      </c>
      <c r="H21" s="15"/>
      <c r="I21" s="15"/>
      <c r="J21" s="14"/>
      <c r="K21" s="5">
        <v>1</v>
      </c>
      <c r="L21" s="98"/>
      <c r="M21" s="5">
        <v>2</v>
      </c>
    </row>
    <row r="22" spans="1:13" ht="20.25" x14ac:dyDescent="0.3">
      <c r="A22" s="3"/>
      <c r="B22" s="13"/>
      <c r="C22" s="90" t="s">
        <v>14</v>
      </c>
      <c r="D22" s="131">
        <v>0</v>
      </c>
      <c r="E22" s="131">
        <v>0</v>
      </c>
      <c r="F22" s="132"/>
      <c r="H22" s="15"/>
      <c r="I22" s="15"/>
      <c r="J22" s="16"/>
      <c r="K22" s="5">
        <v>0</v>
      </c>
      <c r="L22" s="133"/>
      <c r="M22" s="5">
        <v>0</v>
      </c>
    </row>
    <row r="23" spans="1:13" ht="20.25" x14ac:dyDescent="0.3">
      <c r="A23" s="3"/>
      <c r="B23" s="13" t="s">
        <v>15</v>
      </c>
      <c r="C23" s="90" t="s">
        <v>13</v>
      </c>
      <c r="D23" s="131">
        <v>4401</v>
      </c>
      <c r="E23" s="131">
        <v>37</v>
      </c>
      <c r="F23" s="131">
        <v>12</v>
      </c>
      <c r="H23" s="12" t="s">
        <v>16</v>
      </c>
      <c r="I23" s="12"/>
      <c r="J23" s="16"/>
      <c r="K23" s="5">
        <v>7</v>
      </c>
      <c r="L23" s="133"/>
      <c r="M23" s="5">
        <v>1</v>
      </c>
    </row>
    <row r="24" spans="1:13" ht="20.25" x14ac:dyDescent="0.3">
      <c r="A24" s="3"/>
      <c r="B24" s="13"/>
      <c r="C24" s="90" t="s">
        <v>14</v>
      </c>
      <c r="D24" s="131">
        <v>0</v>
      </c>
      <c r="E24" s="131">
        <v>0</v>
      </c>
      <c r="F24" s="132"/>
      <c r="H24" s="12" t="s">
        <v>17</v>
      </c>
      <c r="I24" s="12"/>
      <c r="J24" s="16"/>
      <c r="K24" s="5">
        <v>0</v>
      </c>
      <c r="L24" s="133"/>
      <c r="M24" s="5">
        <v>0</v>
      </c>
    </row>
    <row r="25" spans="1:13" ht="20.25" x14ac:dyDescent="0.3">
      <c r="A25" s="3"/>
      <c r="B25" s="13" t="s">
        <v>18</v>
      </c>
      <c r="C25" s="90" t="s">
        <v>13</v>
      </c>
      <c r="D25" s="131">
        <v>4</v>
      </c>
      <c r="E25" s="131">
        <v>0</v>
      </c>
      <c r="F25" s="131">
        <v>0</v>
      </c>
      <c r="H25" s="134">
        <f>IF(SUM(D25,E25,F25)&lt;1," ",SUM(D25,E25,F25))</f>
        <v>4</v>
      </c>
      <c r="I25" s="6"/>
      <c r="J25" s="16"/>
      <c r="K25" s="5">
        <v>0</v>
      </c>
      <c r="L25" s="133"/>
      <c r="M25" s="5">
        <v>0</v>
      </c>
    </row>
    <row r="26" spans="1:13" ht="20.25" x14ac:dyDescent="0.3">
      <c r="A26" s="3"/>
      <c r="B26" s="13"/>
      <c r="C26" s="90" t="s">
        <v>14</v>
      </c>
      <c r="D26" s="131">
        <v>0</v>
      </c>
      <c r="E26" s="131">
        <v>0</v>
      </c>
      <c r="F26" s="132"/>
      <c r="H26" s="134" t="str">
        <f>IF(SUM(D26,E26)&lt;1," ",SUM(D26,E26))</f>
        <v xml:space="preserve"> </v>
      </c>
      <c r="I26" s="6"/>
      <c r="J26" s="16"/>
      <c r="K26" s="5">
        <v>0</v>
      </c>
      <c r="L26" s="133"/>
      <c r="M26" s="5">
        <v>0</v>
      </c>
    </row>
    <row r="27" spans="1:13" ht="20.25" x14ac:dyDescent="0.3">
      <c r="A27" s="3"/>
      <c r="B27" s="13" t="s">
        <v>19</v>
      </c>
      <c r="C27" s="90" t="s">
        <v>13</v>
      </c>
      <c r="D27" s="131">
        <v>2038</v>
      </c>
      <c r="E27" s="131">
        <v>29</v>
      </c>
      <c r="F27" s="131">
        <v>4</v>
      </c>
      <c r="H27" s="17"/>
      <c r="I27" s="17"/>
      <c r="J27" s="14"/>
      <c r="K27" s="5">
        <v>1</v>
      </c>
      <c r="L27" s="98"/>
      <c r="M27" s="5">
        <v>2</v>
      </c>
    </row>
    <row r="28" spans="1:13" ht="20.25" x14ac:dyDescent="0.3">
      <c r="A28" s="3"/>
      <c r="B28" s="13" t="s">
        <v>20</v>
      </c>
      <c r="C28" s="90"/>
      <c r="D28" s="131">
        <v>0</v>
      </c>
      <c r="E28" s="131">
        <v>0</v>
      </c>
      <c r="F28" s="131">
        <v>0</v>
      </c>
      <c r="H28" s="15"/>
      <c r="I28" s="15"/>
      <c r="J28" s="14"/>
      <c r="K28" s="5">
        <v>0</v>
      </c>
      <c r="L28" s="98">
        <v>1</v>
      </c>
      <c r="M28" s="5">
        <v>0</v>
      </c>
    </row>
    <row r="29" spans="1:13" ht="20.25" x14ac:dyDescent="0.3">
      <c r="A29" s="3"/>
      <c r="B29" s="13"/>
      <c r="C29" s="90"/>
      <c r="D29" s="6"/>
      <c r="E29" s="6"/>
      <c r="F29" s="6"/>
      <c r="H29" s="6"/>
      <c r="I29" s="6"/>
      <c r="K29" s="6"/>
      <c r="M29" s="6"/>
    </row>
    <row r="30" spans="1:13" ht="20.25" x14ac:dyDescent="0.3">
      <c r="A30" s="3"/>
      <c r="B30" s="3"/>
      <c r="D30" s="12" t="s">
        <v>21</v>
      </c>
      <c r="E30" s="12" t="s">
        <v>22</v>
      </c>
      <c r="F30" s="12" t="s">
        <v>23</v>
      </c>
      <c r="H30" s="91" t="s">
        <v>24</v>
      </c>
      <c r="I30" s="12"/>
      <c r="K30" s="12" t="s">
        <v>25</v>
      </c>
      <c r="M30" s="12" t="s">
        <v>26</v>
      </c>
    </row>
    <row r="31" spans="1:13" ht="20.25" x14ac:dyDescent="0.3">
      <c r="A31" s="3"/>
      <c r="B31" s="3"/>
      <c r="C31" s="18" t="s">
        <v>27</v>
      </c>
      <c r="D31" s="134">
        <f>IF(SUM(D21:D28)&lt;1," ",SUM(D21:D28))</f>
        <v>8270</v>
      </c>
      <c r="E31" s="134">
        <f>IF(SUM(E21:E28)&lt;1," ",SUM(E21:E28))</f>
        <v>82</v>
      </c>
      <c r="F31" s="134">
        <f>IF(SUM(F21,F23,F25,F27,F28)&lt;1," ",SUM(F21,F23,F25,F27,F28))</f>
        <v>19</v>
      </c>
      <c r="H31" s="134">
        <f>IF(SUM(H25:H26)&lt;1," ",SUM(H25:H26))</f>
        <v>4</v>
      </c>
      <c r="I31" s="6"/>
      <c r="K31" s="19">
        <f>IF(SUM(K21:K28)&lt;1," ",SUM(K21:K28))</f>
        <v>9</v>
      </c>
      <c r="M31" s="19">
        <f>IF(SUM(M21:M28)&lt;1," ",SUM(M21:M28))</f>
        <v>5</v>
      </c>
    </row>
    <row r="32" spans="1:13" ht="20.25" x14ac:dyDescent="0.3">
      <c r="A32" s="3"/>
      <c r="D32"/>
      <c r="E32"/>
      <c r="F32"/>
      <c r="H32" s="135" t="str">
        <f>IF(C8=H31,"Matched w/Provisional Ballots Accepted cell","Not Matched w/Provisional Ballots Accepted cell")</f>
        <v>Matched w/Provisional Ballots Accepted cell</v>
      </c>
      <c r="I32"/>
      <c r="K32"/>
      <c r="M32"/>
    </row>
    <row r="33" spans="1:16" ht="20.25" x14ac:dyDescent="0.3">
      <c r="A33" s="3"/>
      <c r="B33" s="20" t="s">
        <v>162</v>
      </c>
      <c r="F33"/>
      <c r="H33"/>
      <c r="I33"/>
      <c r="K33"/>
      <c r="M33"/>
    </row>
    <row r="34" spans="1:16" ht="20.25" x14ac:dyDescent="0.3">
      <c r="A34" s="3"/>
      <c r="B34" s="21" t="s">
        <v>28</v>
      </c>
      <c r="C34" s="134">
        <f>IF(SUM(D31,E31,F31)&lt;1," ",SUM(D31,E31,F31))</f>
        <v>8371</v>
      </c>
      <c r="F34"/>
      <c r="H34"/>
      <c r="I34"/>
      <c r="K34"/>
      <c r="M34"/>
    </row>
    <row r="35" spans="1:16" ht="20.25" x14ac:dyDescent="0.3">
      <c r="A35" s="3"/>
      <c r="B35" s="3"/>
      <c r="C35" s="135" t="str">
        <f>IF(C6=C34,"Matched w/Turnout number","Not Matched w/Turnout number")</f>
        <v>Matched w/Turnout number</v>
      </c>
      <c r="F35"/>
      <c r="H35"/>
      <c r="I35"/>
      <c r="K35"/>
      <c r="M35"/>
    </row>
    <row r="36" spans="1:16" ht="20.25" x14ac:dyDescent="0.3">
      <c r="A36" s="3"/>
      <c r="B36" s="3"/>
      <c r="C36"/>
      <c r="F36"/>
      <c r="H36"/>
      <c r="I36"/>
      <c r="K36"/>
      <c r="M36"/>
    </row>
    <row r="37" spans="1:16" ht="20.25" x14ac:dyDescent="0.3">
      <c r="A37" s="3"/>
      <c r="B37" s="20" t="s">
        <v>29</v>
      </c>
      <c r="C37" s="6"/>
      <c r="F37"/>
      <c r="H37"/>
      <c r="I37"/>
      <c r="K37"/>
      <c r="M37"/>
    </row>
    <row r="38" spans="1:16" ht="20.25" x14ac:dyDescent="0.3">
      <c r="A38" s="3"/>
      <c r="B38" s="98" t="s">
        <v>186</v>
      </c>
      <c r="D38" s="22"/>
      <c r="E38" s="22"/>
      <c r="F38"/>
      <c r="H38"/>
      <c r="I38"/>
      <c r="K38"/>
      <c r="M38"/>
    </row>
    <row r="39" spans="1:16" ht="20.25" x14ac:dyDescent="0.3">
      <c r="A39" s="3"/>
      <c r="B39" s="98" t="s">
        <v>163</v>
      </c>
      <c r="D39" s="22"/>
      <c r="E39" s="22"/>
      <c r="F39"/>
      <c r="H39"/>
      <c r="I39"/>
      <c r="K39"/>
      <c r="M39"/>
    </row>
    <row r="40" spans="1:16" ht="20.25" x14ac:dyDescent="0.3">
      <c r="A40" s="3"/>
      <c r="B40" s="98" t="s">
        <v>166</v>
      </c>
      <c r="D40" s="22"/>
      <c r="E40" s="22"/>
      <c r="F40"/>
      <c r="H40"/>
      <c r="I40"/>
      <c r="K40"/>
      <c r="M40"/>
    </row>
    <row r="41" spans="1:16" ht="20.25" x14ac:dyDescent="0.3">
      <c r="A41" s="3"/>
      <c r="B41" s="1" t="s">
        <v>221</v>
      </c>
      <c r="D41" s="22"/>
      <c r="E41" s="22"/>
      <c r="F41"/>
      <c r="H41"/>
      <c r="I41"/>
      <c r="K41"/>
      <c r="M41"/>
    </row>
    <row r="42" spans="1:16" ht="20.25" x14ac:dyDescent="0.3">
      <c r="A42" s="3"/>
      <c r="D42" s="22"/>
      <c r="E42" s="22"/>
      <c r="F42"/>
      <c r="H42"/>
      <c r="I42"/>
      <c r="K42"/>
      <c r="M42"/>
    </row>
    <row r="43" spans="1:16" ht="20.25" x14ac:dyDescent="0.3">
      <c r="A43" s="3"/>
      <c r="B43" s="3"/>
      <c r="F43" s="6"/>
      <c r="H43" s="6"/>
      <c r="I43" s="6"/>
      <c r="K43" s="6"/>
      <c r="M43" s="6"/>
    </row>
    <row r="44" spans="1:16" ht="20.25" x14ac:dyDescent="0.3">
      <c r="A44" s="3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25" x14ac:dyDescent="0.3">
      <c r="B45" s="10"/>
      <c r="C45" s="13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25" x14ac:dyDescent="0.3">
      <c r="B46" s="10"/>
      <c r="C46" s="6"/>
      <c r="D46" s="13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25" x14ac:dyDescent="0.3">
      <c r="B47" s="10"/>
      <c r="C47" s="6"/>
      <c r="D47" s="9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25" x14ac:dyDescent="0.3">
      <c r="B48" s="10"/>
      <c r="C48" s="91"/>
      <c r="D48" s="91"/>
      <c r="E48" s="91"/>
      <c r="F48" s="91"/>
      <c r="G48" s="6"/>
      <c r="H48" s="6"/>
      <c r="I48" s="6"/>
      <c r="J48" s="6"/>
      <c r="K48" s="91"/>
      <c r="L48" s="6"/>
      <c r="M48" s="91"/>
      <c r="N48" s="6"/>
      <c r="O48" s="6"/>
      <c r="P48" s="6"/>
    </row>
    <row r="49" spans="2:16" ht="20.25" x14ac:dyDescent="0.3">
      <c r="B49" s="10"/>
      <c r="C49" s="91"/>
      <c r="D49" s="137"/>
      <c r="E49" s="91"/>
      <c r="F49" s="91"/>
      <c r="G49" s="6"/>
      <c r="H49" s="6"/>
      <c r="I49" s="6"/>
      <c r="J49" s="6"/>
      <c r="K49" s="91"/>
      <c r="L49" s="6"/>
      <c r="M49" s="91"/>
      <c r="N49" s="6"/>
      <c r="O49" s="6"/>
      <c r="P49" s="6"/>
    </row>
    <row r="50" spans="2:16" ht="20.25" x14ac:dyDescent="0.3">
      <c r="B50" s="138"/>
      <c r="C50" s="139"/>
      <c r="D50" s="140"/>
      <c r="E50" s="140"/>
      <c r="F50" s="140"/>
      <c r="G50" s="6"/>
      <c r="H50" s="15"/>
      <c r="I50" s="15"/>
      <c r="J50" s="140"/>
      <c r="K50" s="140"/>
      <c r="L50" s="140"/>
      <c r="M50" s="140"/>
      <c r="N50" s="6"/>
      <c r="O50" s="6"/>
      <c r="P50" s="6"/>
    </row>
    <row r="51" spans="2:16" ht="20.25" x14ac:dyDescent="0.3">
      <c r="B51" s="138"/>
      <c r="C51" s="139"/>
      <c r="D51" s="140"/>
      <c r="E51" s="140"/>
      <c r="F51" s="130"/>
      <c r="G51" s="6"/>
      <c r="H51" s="15"/>
      <c r="I51" s="15"/>
      <c r="J51" s="141"/>
      <c r="K51" s="140"/>
      <c r="L51" s="141"/>
      <c r="M51" s="140"/>
      <c r="N51" s="6"/>
      <c r="O51" s="6"/>
      <c r="P51" s="6"/>
    </row>
    <row r="52" spans="2:16" ht="20.25" x14ac:dyDescent="0.3">
      <c r="B52" s="138"/>
      <c r="C52" s="139"/>
      <c r="D52" s="140"/>
      <c r="E52" s="140"/>
      <c r="F52" s="130"/>
      <c r="G52" s="6"/>
      <c r="H52" s="91"/>
      <c r="I52" s="91"/>
      <c r="J52" s="141"/>
      <c r="K52" s="140"/>
      <c r="L52" s="141"/>
      <c r="M52" s="140"/>
      <c r="N52" s="6"/>
      <c r="O52" s="6"/>
      <c r="P52" s="6"/>
    </row>
    <row r="53" spans="2:16" ht="20.25" x14ac:dyDescent="0.3">
      <c r="B53" s="138"/>
      <c r="C53" s="139"/>
      <c r="D53" s="140"/>
      <c r="E53" s="140"/>
      <c r="F53" s="130"/>
      <c r="G53" s="6"/>
      <c r="H53" s="91"/>
      <c r="I53" s="91"/>
      <c r="J53" s="141"/>
      <c r="K53" s="140"/>
      <c r="L53" s="141"/>
      <c r="M53" s="140"/>
      <c r="N53" s="6"/>
      <c r="O53" s="6"/>
      <c r="P53" s="6"/>
    </row>
    <row r="54" spans="2:16" ht="20.25" x14ac:dyDescent="0.3">
      <c r="B54" s="138"/>
      <c r="C54" s="139"/>
      <c r="D54" s="140"/>
      <c r="E54" s="140"/>
      <c r="F54" s="130"/>
      <c r="G54" s="6"/>
      <c r="H54" s="6"/>
      <c r="I54" s="6"/>
      <c r="J54" s="141"/>
      <c r="K54" s="140"/>
      <c r="L54" s="141"/>
      <c r="M54" s="140"/>
      <c r="N54" s="6"/>
      <c r="O54" s="6"/>
      <c r="P54" s="6"/>
    </row>
    <row r="55" spans="2:16" ht="20.25" x14ac:dyDescent="0.3">
      <c r="B55" s="138"/>
      <c r="C55" s="139"/>
      <c r="D55" s="140"/>
      <c r="E55" s="140"/>
      <c r="F55" s="130"/>
      <c r="G55" s="6"/>
      <c r="H55" s="6"/>
      <c r="I55" s="6"/>
      <c r="J55" s="141"/>
      <c r="K55" s="140"/>
      <c r="L55" s="141"/>
      <c r="M55" s="140"/>
      <c r="N55" s="6"/>
      <c r="O55" s="6"/>
      <c r="P55" s="6"/>
    </row>
    <row r="56" spans="2:16" ht="20.25" x14ac:dyDescent="0.3">
      <c r="B56" s="138"/>
      <c r="C56" s="139"/>
      <c r="D56" s="140"/>
      <c r="E56" s="140"/>
      <c r="F56" s="130"/>
      <c r="G56" s="6"/>
      <c r="H56" s="17"/>
      <c r="I56" s="17"/>
      <c r="J56" s="140"/>
      <c r="K56" s="140"/>
      <c r="L56" s="140"/>
      <c r="M56" s="140"/>
      <c r="N56" s="6"/>
      <c r="O56" s="6"/>
      <c r="P56" s="6"/>
    </row>
    <row r="57" spans="2:16" ht="20.25" x14ac:dyDescent="0.3">
      <c r="B57" s="138"/>
      <c r="C57" s="139"/>
      <c r="D57" s="140"/>
      <c r="E57" s="140"/>
      <c r="F57" s="140"/>
      <c r="G57" s="6"/>
      <c r="H57" s="15"/>
      <c r="I57" s="15"/>
      <c r="J57" s="140"/>
      <c r="K57" s="140"/>
      <c r="L57" s="140"/>
      <c r="M57" s="140"/>
      <c r="N57" s="6"/>
      <c r="O57" s="6"/>
      <c r="P57" s="6"/>
    </row>
    <row r="58" spans="2:16" ht="20.25" x14ac:dyDescent="0.3">
      <c r="B58" s="138"/>
      <c r="C58" s="13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2:16" ht="20.25" x14ac:dyDescent="0.3">
      <c r="B59" s="10"/>
      <c r="C59" s="6"/>
      <c r="D59" s="91"/>
      <c r="E59" s="91"/>
      <c r="F59" s="91"/>
      <c r="G59" s="6"/>
      <c r="H59" s="91"/>
      <c r="I59" s="91"/>
      <c r="J59" s="6"/>
      <c r="K59" s="91"/>
      <c r="L59" s="6"/>
      <c r="M59" s="91"/>
      <c r="N59" s="6"/>
      <c r="O59" s="6"/>
      <c r="P59" s="6"/>
    </row>
    <row r="60" spans="2:16" ht="20.25" x14ac:dyDescent="0.3">
      <c r="B60" s="10"/>
      <c r="C60" s="142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2:16" x14ac:dyDescent="0.2">
      <c r="B61" s="6"/>
      <c r="C61" s="6"/>
      <c r="D61" s="15"/>
      <c r="E61" s="15"/>
      <c r="F61" s="15"/>
      <c r="G61" s="6"/>
      <c r="H61" s="15"/>
      <c r="I61" s="15"/>
      <c r="J61" s="6"/>
      <c r="K61" s="15"/>
      <c r="L61" s="6"/>
      <c r="M61" s="15"/>
      <c r="N61" s="6"/>
      <c r="O61" s="6"/>
      <c r="P61" s="6"/>
    </row>
    <row r="62" spans="2:16" ht="20.25" x14ac:dyDescent="0.3">
      <c r="B62" s="143"/>
      <c r="C62" s="6"/>
      <c r="D62" s="6"/>
      <c r="E62" s="6"/>
      <c r="F62" s="15"/>
      <c r="G62" s="6"/>
      <c r="H62" s="15"/>
      <c r="I62" s="15"/>
      <c r="J62" s="6"/>
      <c r="K62" s="15"/>
      <c r="L62" s="6"/>
      <c r="M62" s="15"/>
      <c r="N62" s="6"/>
      <c r="O62" s="6"/>
      <c r="P62" s="6"/>
    </row>
    <row r="63" spans="2:16" ht="20.25" x14ac:dyDescent="0.3">
      <c r="B63" s="144"/>
      <c r="C63" s="6"/>
      <c r="D63" s="6"/>
      <c r="E63" s="6"/>
      <c r="F63" s="15"/>
      <c r="G63" s="6"/>
      <c r="H63" s="15"/>
      <c r="I63" s="15"/>
      <c r="J63" s="6"/>
      <c r="K63" s="15"/>
      <c r="L63" s="6"/>
      <c r="M63" s="15"/>
      <c r="N63" s="6"/>
      <c r="O63" s="6"/>
      <c r="P63" s="6"/>
    </row>
    <row r="64" spans="2:16" ht="20.25" x14ac:dyDescent="0.3">
      <c r="B64" s="10"/>
      <c r="C64" s="15"/>
      <c r="D64" s="6"/>
      <c r="E64" s="6"/>
      <c r="F64" s="15"/>
      <c r="G64" s="6"/>
      <c r="H64" s="15"/>
      <c r="I64" s="15"/>
      <c r="J64" s="6"/>
      <c r="K64" s="15"/>
      <c r="L64" s="6"/>
      <c r="M64" s="15"/>
      <c r="N64" s="6"/>
      <c r="O64" s="6"/>
      <c r="P64" s="6"/>
    </row>
    <row r="65" spans="2:16" ht="20.25" x14ac:dyDescent="0.3">
      <c r="B65" s="10"/>
      <c r="C65" s="15"/>
      <c r="D65" s="6"/>
      <c r="E65" s="6"/>
      <c r="F65" s="15"/>
      <c r="G65" s="6"/>
      <c r="H65" s="15"/>
      <c r="I65" s="15"/>
      <c r="J65" s="6"/>
      <c r="K65" s="15"/>
      <c r="L65" s="6"/>
      <c r="M65" s="15"/>
      <c r="N65" s="6"/>
      <c r="O65" s="6"/>
      <c r="P65" s="6"/>
    </row>
    <row r="66" spans="2:16" ht="20.25" x14ac:dyDescent="0.3">
      <c r="B66" s="10"/>
      <c r="C66" s="6"/>
      <c r="D66" s="6"/>
      <c r="E66" s="6"/>
      <c r="F66" s="15"/>
      <c r="G66" s="6"/>
      <c r="H66" s="15"/>
      <c r="I66" s="15"/>
      <c r="J66" s="6"/>
      <c r="K66" s="15"/>
      <c r="L66" s="6"/>
      <c r="M66" s="15"/>
      <c r="N66" s="6"/>
      <c r="O66" s="6"/>
      <c r="P66" s="6"/>
    </row>
    <row r="67" spans="2:16" ht="20.25" x14ac:dyDescent="0.3">
      <c r="B67" s="143"/>
      <c r="C67" s="6"/>
      <c r="D67" s="6"/>
      <c r="E67" s="6"/>
      <c r="F67" s="15"/>
      <c r="G67" s="6"/>
      <c r="H67" s="15"/>
      <c r="I67" s="15"/>
      <c r="J67" s="6"/>
      <c r="K67" s="15"/>
      <c r="L67" s="6"/>
      <c r="M67" s="15"/>
      <c r="N67" s="6"/>
      <c r="O67" s="6"/>
      <c r="P67" s="6"/>
    </row>
    <row r="68" spans="2:16" x14ac:dyDescent="0.2">
      <c r="B68" s="145"/>
      <c r="C68" s="6"/>
      <c r="D68" s="22"/>
      <c r="E68" s="22"/>
      <c r="F68" s="15"/>
      <c r="G68" s="6"/>
      <c r="H68" s="15"/>
      <c r="I68" s="15"/>
      <c r="J68" s="6"/>
      <c r="K68" s="15"/>
      <c r="L68" s="6"/>
      <c r="M68" s="15"/>
      <c r="N68" s="6"/>
      <c r="O68" s="6"/>
      <c r="P68" s="6"/>
    </row>
    <row r="69" spans="2:16" x14ac:dyDescent="0.2">
      <c r="B69" s="145"/>
      <c r="C69" s="6"/>
      <c r="D69" s="22"/>
      <c r="E69" s="22"/>
      <c r="F69" s="15"/>
      <c r="G69" s="6"/>
      <c r="H69" s="15"/>
      <c r="I69" s="15"/>
      <c r="J69" s="6"/>
      <c r="K69" s="15"/>
      <c r="L69" s="6"/>
      <c r="M69" s="15"/>
      <c r="N69" s="6"/>
      <c r="O69" s="6"/>
      <c r="P69" s="6"/>
    </row>
    <row r="70" spans="2:16" x14ac:dyDescent="0.2">
      <c r="B70" s="145"/>
      <c r="C70" s="6"/>
      <c r="D70" s="22"/>
      <c r="E70" s="22"/>
      <c r="F70" s="15"/>
      <c r="G70" s="6"/>
      <c r="H70" s="15"/>
      <c r="I70" s="15"/>
      <c r="J70" s="6"/>
      <c r="K70" s="15"/>
      <c r="L70" s="6"/>
      <c r="M70" s="15"/>
      <c r="N70" s="6"/>
      <c r="O70" s="6"/>
      <c r="P70" s="6"/>
    </row>
    <row r="71" spans="2:16" x14ac:dyDescent="0.2">
      <c r="B71" s="6"/>
      <c r="C71" s="6"/>
      <c r="D71" s="22"/>
      <c r="E71" s="22"/>
      <c r="F71" s="15"/>
      <c r="G71" s="6"/>
      <c r="H71" s="15"/>
      <c r="I71" s="15"/>
      <c r="J71" s="6"/>
      <c r="K71" s="15"/>
      <c r="L71" s="6"/>
      <c r="M71" s="15"/>
      <c r="N71" s="6"/>
      <c r="O71" s="6"/>
      <c r="P71" s="6"/>
    </row>
    <row r="72" spans="2:16" x14ac:dyDescent="0.2">
      <c r="B72" s="6"/>
      <c r="C72" s="6"/>
      <c r="D72" s="22"/>
      <c r="E72" s="22"/>
      <c r="F72" s="15"/>
      <c r="G72" s="6"/>
      <c r="H72" s="15"/>
      <c r="I72" s="15"/>
      <c r="J72" s="6"/>
      <c r="K72" s="15"/>
      <c r="L72" s="6"/>
      <c r="M72" s="15"/>
      <c r="N72" s="6"/>
      <c r="O72" s="6"/>
      <c r="P72" s="6"/>
    </row>
    <row r="73" spans="2:16" ht="20.25" x14ac:dyDescent="0.3"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2:16" ht="20.25" x14ac:dyDescent="0.3"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2:16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</sheetData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Summary</vt:lpstr>
      <vt:lpstr>1 Alachua</vt:lpstr>
      <vt:lpstr>2 Baker</vt:lpstr>
      <vt:lpstr>3 Bay</vt:lpstr>
      <vt:lpstr>4 Bradford</vt:lpstr>
      <vt:lpstr>5 Brevard</vt:lpstr>
      <vt:lpstr>6 Broward</vt:lpstr>
      <vt:lpstr>7 Calhoun</vt:lpstr>
      <vt:lpstr>8 Charlotte</vt:lpstr>
      <vt:lpstr>9 Citrus</vt:lpstr>
      <vt:lpstr>10 Clay</vt:lpstr>
      <vt:lpstr>11 Collier</vt:lpstr>
      <vt:lpstr>12 Columbia</vt:lpstr>
      <vt:lpstr>13 DeSoto</vt:lpstr>
      <vt:lpstr>14 Dixie</vt:lpstr>
      <vt:lpstr>15 Duval</vt:lpstr>
      <vt:lpstr>16 Escambia</vt:lpstr>
      <vt:lpstr>17 Flagler</vt:lpstr>
      <vt:lpstr>18 Franklin</vt:lpstr>
      <vt:lpstr>19 Gadsden</vt:lpstr>
      <vt:lpstr>20 Gilchrist</vt:lpstr>
      <vt:lpstr>21 Glades</vt:lpstr>
      <vt:lpstr>22 Gulf</vt:lpstr>
      <vt:lpstr>23 Hamilton</vt:lpstr>
      <vt:lpstr>24 Hardee</vt:lpstr>
      <vt:lpstr>25 Hendry</vt:lpstr>
      <vt:lpstr>26 Hernando</vt:lpstr>
      <vt:lpstr>27 Highlands</vt:lpstr>
      <vt:lpstr>28 Hillsborough</vt:lpstr>
      <vt:lpstr>29 Holmes</vt:lpstr>
      <vt:lpstr>30 Indian River</vt:lpstr>
      <vt:lpstr>31 Jackson</vt:lpstr>
      <vt:lpstr>32 Jefferson</vt:lpstr>
      <vt:lpstr>33 Lafayette</vt:lpstr>
      <vt:lpstr>34 Lake</vt:lpstr>
      <vt:lpstr>35 Lee</vt:lpstr>
      <vt:lpstr>36 Leon</vt:lpstr>
      <vt:lpstr>37 Levy</vt:lpstr>
      <vt:lpstr>38 Liberty</vt:lpstr>
      <vt:lpstr>39 Madison</vt:lpstr>
      <vt:lpstr>40 Manatee</vt:lpstr>
      <vt:lpstr>41 Marion</vt:lpstr>
      <vt:lpstr>42 Martin</vt:lpstr>
      <vt:lpstr>43 Miami-Dade</vt:lpstr>
      <vt:lpstr>44 Monroe</vt:lpstr>
      <vt:lpstr>45 Nassau</vt:lpstr>
      <vt:lpstr>46 Okaloosa</vt:lpstr>
      <vt:lpstr>47 Okeechobee</vt:lpstr>
      <vt:lpstr>48 Orange</vt:lpstr>
      <vt:lpstr>49 Osceola</vt:lpstr>
      <vt:lpstr>50 Palm Beach</vt:lpstr>
      <vt:lpstr>51 Pasco</vt:lpstr>
      <vt:lpstr>52 Pinellas</vt:lpstr>
      <vt:lpstr>53 Polk</vt:lpstr>
      <vt:lpstr>54 Putnam</vt:lpstr>
      <vt:lpstr>55 Santa Rosa</vt:lpstr>
      <vt:lpstr>56 Sarasota</vt:lpstr>
      <vt:lpstr>57 Seminole</vt:lpstr>
      <vt:lpstr>58 St. Johns</vt:lpstr>
      <vt:lpstr>59 St. Lucie</vt:lpstr>
      <vt:lpstr>60 Sumter</vt:lpstr>
      <vt:lpstr>61 Suwannee</vt:lpstr>
      <vt:lpstr>62 Taylor</vt:lpstr>
      <vt:lpstr>63 Union</vt:lpstr>
      <vt:lpstr>64 Volusia</vt:lpstr>
      <vt:lpstr>65 Wakulla</vt:lpstr>
      <vt:lpstr>66 Walton</vt:lpstr>
      <vt:lpstr>67 Washington</vt:lpstr>
    </vt:vector>
  </TitlesOfParts>
  <Company>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drdrury</dc:creator>
  <cp:lastModifiedBy>Mosca, Alexander N.</cp:lastModifiedBy>
  <cp:lastPrinted>2015-02-03T20:44:09Z</cp:lastPrinted>
  <dcterms:created xsi:type="dcterms:W3CDTF">2008-12-03T13:39:18Z</dcterms:created>
  <dcterms:modified xsi:type="dcterms:W3CDTF">2015-02-12T14:11:19Z</dcterms:modified>
</cp:coreProperties>
</file>